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Korisnik\AppData\Local\Microsoft\Windows\INetCache\Content.Outlook\BSENHWHG\"/>
    </mc:Choice>
  </mc:AlternateContent>
  <xr:revisionPtr revIDLastSave="0" documentId="13_ncr:1_{3D3EFAAF-DD41-47D9-8F0A-FF746716753B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SAŽETAK" sheetId="1" r:id="rId1"/>
    <sheet name=" Račun prihoda i rashoda" sheetId="3" r:id="rId2"/>
    <sheet name="Rashodi prema funkcijskoj kl" sheetId="5" r:id="rId3"/>
    <sheet name="Račun financiranja" sheetId="6" r:id="rId4"/>
    <sheet name="POSEBNI DIO" sheetId="7" r:id="rId5"/>
  </sheets>
  <definedNames>
    <definedName name="_xlnm.Print_Titles" localSheetId="1">' Račun prihoda i rashoda'!$42:$42</definedName>
    <definedName name="_xlnm.Print_Titles" localSheetId="4">'POSEBNI DIO'!$5:$5</definedName>
    <definedName name="_xlnm.Print_Titles" localSheetId="2">'Rashodi prema funkcijskoj kl'!$9:$9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7" i="1" l="1"/>
  <c r="K37" i="1"/>
  <c r="L16" i="1"/>
  <c r="K16" i="1"/>
  <c r="G22" i="3"/>
  <c r="H22" i="3"/>
  <c r="G24" i="3" l="1"/>
  <c r="G27" i="3"/>
  <c r="G25" i="3"/>
  <c r="H24" i="3"/>
  <c r="H30" i="3"/>
  <c r="H25" i="3"/>
  <c r="F31" i="1" l="1"/>
  <c r="H26" i="3" l="1"/>
  <c r="I26" i="3"/>
  <c r="I27" i="3"/>
  <c r="I29" i="3" l="1"/>
  <c r="I30" i="3"/>
  <c r="H27" i="3"/>
  <c r="K13" i="3" l="1"/>
  <c r="K14" i="3"/>
  <c r="K16" i="3"/>
  <c r="K18" i="3"/>
  <c r="K19" i="3"/>
  <c r="K21" i="3"/>
  <c r="K22" i="3"/>
  <c r="K23" i="3"/>
  <c r="K25" i="3"/>
  <c r="K26" i="3"/>
  <c r="K27" i="3"/>
  <c r="K28" i="3"/>
  <c r="K29" i="3"/>
  <c r="K30" i="3"/>
  <c r="K31" i="3"/>
  <c r="K32" i="3"/>
  <c r="K33" i="3"/>
  <c r="K34" i="3"/>
  <c r="K35" i="3"/>
  <c r="K36" i="3"/>
  <c r="J13" i="3"/>
  <c r="J14" i="3"/>
  <c r="J16" i="3"/>
  <c r="J18" i="3"/>
  <c r="J19" i="3"/>
  <c r="J21" i="3"/>
  <c r="J22" i="3"/>
  <c r="J23" i="3"/>
  <c r="J25" i="3"/>
  <c r="J26" i="3"/>
  <c r="J27" i="3"/>
  <c r="J28" i="3"/>
  <c r="J29" i="3"/>
  <c r="J30" i="3"/>
  <c r="J31" i="3"/>
  <c r="J32" i="3"/>
  <c r="J33" i="3"/>
  <c r="J34" i="3"/>
  <c r="J35" i="3"/>
  <c r="J36" i="3"/>
  <c r="K46" i="3"/>
  <c r="K47" i="3"/>
  <c r="K48" i="3"/>
  <c r="K49" i="3"/>
  <c r="K50" i="3"/>
  <c r="K51" i="3"/>
  <c r="K52" i="3"/>
  <c r="K53" i="3"/>
  <c r="K55" i="3"/>
  <c r="K56" i="3"/>
  <c r="K57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92" i="3"/>
  <c r="K93" i="3"/>
  <c r="K94" i="3"/>
  <c r="K95" i="3"/>
  <c r="K96" i="3"/>
  <c r="K97" i="3"/>
  <c r="K98" i="3"/>
  <c r="K99" i="3"/>
  <c r="K100" i="3"/>
  <c r="K101" i="3"/>
  <c r="K102" i="3"/>
  <c r="K103" i="3"/>
  <c r="K104" i="3"/>
  <c r="K105" i="3"/>
  <c r="K106" i="3"/>
  <c r="K107" i="3"/>
  <c r="K108" i="3"/>
  <c r="K109" i="3"/>
  <c r="K110" i="3"/>
  <c r="K111" i="3"/>
  <c r="K112" i="3"/>
  <c r="K113" i="3"/>
  <c r="K114" i="3"/>
  <c r="K115" i="3"/>
  <c r="K116" i="3"/>
  <c r="K117" i="3"/>
  <c r="K118" i="3"/>
  <c r="K119" i="3"/>
  <c r="J46" i="3"/>
  <c r="J47" i="3"/>
  <c r="J48" i="3"/>
  <c r="J49" i="3"/>
  <c r="J50" i="3"/>
  <c r="J51" i="3"/>
  <c r="J52" i="3"/>
  <c r="J53" i="3"/>
  <c r="J55" i="3"/>
  <c r="J56" i="3"/>
  <c r="J57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5" i="3"/>
  <c r="J96" i="3"/>
  <c r="J97" i="3"/>
  <c r="J98" i="3"/>
  <c r="J99" i="3"/>
  <c r="J100" i="3"/>
  <c r="J101" i="3"/>
  <c r="J102" i="3"/>
  <c r="J103" i="3"/>
  <c r="J104" i="3"/>
  <c r="J105" i="3"/>
  <c r="J106" i="3"/>
  <c r="J107" i="3"/>
  <c r="J108" i="3"/>
  <c r="J109" i="3"/>
  <c r="J110" i="3"/>
  <c r="J111" i="3"/>
  <c r="J112" i="3"/>
  <c r="J113" i="3"/>
  <c r="J114" i="3"/>
  <c r="J115" i="3"/>
  <c r="J116" i="3"/>
  <c r="J117" i="3"/>
  <c r="J118" i="3"/>
  <c r="J119" i="3"/>
  <c r="K22" i="7"/>
  <c r="K27" i="7"/>
  <c r="K32" i="7"/>
  <c r="K36" i="7"/>
  <c r="K39" i="7"/>
  <c r="K44" i="7"/>
  <c r="K55" i="7"/>
  <c r="K67" i="7"/>
  <c r="K76" i="7"/>
  <c r="K82" i="7"/>
  <c r="K118" i="7"/>
  <c r="K150" i="7"/>
  <c r="K156" i="7"/>
  <c r="H67" i="3" l="1"/>
  <c r="H59" i="3"/>
  <c r="H54" i="3"/>
  <c r="H69" i="3"/>
  <c r="H78" i="3"/>
  <c r="H94" i="3"/>
  <c r="H98" i="3"/>
  <c r="J22" i="7" l="1"/>
  <c r="J27" i="7"/>
  <c r="J32" i="7"/>
  <c r="J39" i="7"/>
  <c r="J44" i="7"/>
  <c r="J67" i="7"/>
  <c r="J76" i="7"/>
  <c r="J82" i="7"/>
  <c r="J118" i="7"/>
  <c r="J150" i="7"/>
  <c r="J156" i="7"/>
  <c r="I54" i="3" l="1"/>
  <c r="K54" i="3" s="1"/>
  <c r="F118" i="3"/>
  <c r="G118" i="3"/>
  <c r="I118" i="3"/>
  <c r="H118" i="3"/>
  <c r="E118" i="3"/>
  <c r="E117" i="3"/>
  <c r="F117" i="3"/>
  <c r="G117" i="3"/>
  <c r="H117" i="3"/>
  <c r="I117" i="3"/>
  <c r="I94" i="3"/>
  <c r="I98" i="3"/>
  <c r="I78" i="3"/>
  <c r="I69" i="3"/>
  <c r="I67" i="3"/>
  <c r="I59" i="3"/>
  <c r="K59" i="3" l="1"/>
  <c r="J59" i="3"/>
  <c r="I152" i="7"/>
  <c r="I151" i="7" s="1"/>
  <c r="I150" i="7" s="1"/>
  <c r="I142" i="7" l="1"/>
  <c r="I145" i="7"/>
  <c r="I29" i="7"/>
  <c r="I20" i="7"/>
  <c r="I40" i="7"/>
  <c r="I80" i="7"/>
  <c r="H152" i="7" l="1"/>
  <c r="H151" i="7" s="1"/>
  <c r="H150" i="7" s="1"/>
  <c r="G152" i="7"/>
  <c r="G151" i="7" s="1"/>
  <c r="G150" i="7" s="1"/>
  <c r="F152" i="7"/>
  <c r="F151" i="7" s="1"/>
  <c r="F150" i="7" s="1"/>
  <c r="E152" i="7"/>
  <c r="E151" i="7" s="1"/>
  <c r="E150" i="7" s="1"/>
  <c r="G142" i="7"/>
  <c r="H142" i="7"/>
  <c r="H124" i="7"/>
  <c r="H115" i="7"/>
  <c r="H36" i="7"/>
  <c r="H80" i="7"/>
  <c r="H40" i="7" l="1"/>
  <c r="H29" i="7"/>
  <c r="H20" i="7"/>
  <c r="E98" i="3" l="1"/>
  <c r="G20" i="3"/>
  <c r="H12" i="3" l="1"/>
  <c r="I68" i="3"/>
  <c r="H68" i="3"/>
  <c r="G68" i="3"/>
  <c r="F68" i="3"/>
  <c r="E68" i="3"/>
  <c r="I115" i="3"/>
  <c r="H115" i="3"/>
  <c r="G115" i="3"/>
  <c r="F115" i="3"/>
  <c r="E115" i="3"/>
  <c r="I116" i="3" l="1"/>
  <c r="I114" i="3" s="1"/>
  <c r="H116" i="3"/>
  <c r="H114" i="3" s="1"/>
  <c r="G116" i="3"/>
  <c r="G114" i="3" s="1"/>
  <c r="F116" i="3"/>
  <c r="E116" i="3"/>
  <c r="I112" i="3"/>
  <c r="H112" i="3"/>
  <c r="G112" i="3"/>
  <c r="F112" i="3"/>
  <c r="E110" i="3"/>
  <c r="I110" i="3"/>
  <c r="H110" i="3"/>
  <c r="G110" i="3"/>
  <c r="F110" i="3"/>
  <c r="I70" i="3"/>
  <c r="H70" i="3"/>
  <c r="G70" i="3"/>
  <c r="F70" i="3"/>
  <c r="E70" i="3"/>
  <c r="E69" i="3"/>
  <c r="I53" i="3"/>
  <c r="H53" i="3"/>
  <c r="G53" i="3"/>
  <c r="F53" i="3"/>
  <c r="E53" i="3"/>
  <c r="G63" i="3"/>
  <c r="F63" i="3"/>
  <c r="E63" i="3"/>
  <c r="G59" i="3"/>
  <c r="F59" i="3"/>
  <c r="E59" i="3"/>
  <c r="E46" i="3"/>
  <c r="G67" i="3"/>
  <c r="F67" i="3"/>
  <c r="E67" i="3"/>
  <c r="I64" i="3"/>
  <c r="H64" i="3"/>
  <c r="G64" i="3"/>
  <c r="F64" i="3"/>
  <c r="E64" i="3"/>
  <c r="I63" i="3"/>
  <c r="H63" i="3"/>
  <c r="I46" i="3"/>
  <c r="H46" i="3"/>
  <c r="G46" i="3"/>
  <c r="F46" i="3"/>
  <c r="F114" i="3" l="1"/>
  <c r="E114" i="3"/>
  <c r="G147" i="7"/>
  <c r="F148" i="7"/>
  <c r="F147" i="7" s="1"/>
  <c r="F144" i="7"/>
  <c r="I144" i="7"/>
  <c r="H144" i="7"/>
  <c r="G145" i="7"/>
  <c r="G144" i="7" s="1"/>
  <c r="E148" i="7" l="1"/>
  <c r="E147" i="7" s="1"/>
  <c r="E145" i="7"/>
  <c r="E144" i="7" s="1"/>
  <c r="I116" i="7" l="1"/>
  <c r="I115" i="7" s="1"/>
  <c r="G116" i="7"/>
  <c r="G115" i="7" s="1"/>
  <c r="F115" i="7"/>
  <c r="E116" i="7"/>
  <c r="E115" i="7" s="1"/>
  <c r="G89" i="7"/>
  <c r="F89" i="7"/>
  <c r="E89" i="7"/>
  <c r="I89" i="7"/>
  <c r="H89" i="7"/>
  <c r="E16" i="7"/>
  <c r="E18" i="7"/>
  <c r="G18" i="7"/>
  <c r="F18" i="7"/>
  <c r="G16" i="7"/>
  <c r="F16" i="7"/>
  <c r="F11" i="7"/>
  <c r="G11" i="7"/>
  <c r="E80" i="7"/>
  <c r="I37" i="7"/>
  <c r="I36" i="7" s="1"/>
  <c r="H37" i="7"/>
  <c r="G37" i="7"/>
  <c r="F36" i="7"/>
  <c r="E37" i="7"/>
  <c r="E36" i="7" s="1"/>
  <c r="F29" i="7"/>
  <c r="E29" i="7"/>
  <c r="I18" i="7"/>
  <c r="I16" i="7"/>
  <c r="H18" i="7"/>
  <c r="H16" i="7"/>
  <c r="F88" i="3" l="1"/>
  <c r="G88" i="3"/>
  <c r="E88" i="3"/>
  <c r="F60" i="3" l="1"/>
  <c r="G60" i="3"/>
  <c r="H60" i="3"/>
  <c r="I60" i="3"/>
  <c r="E60" i="3"/>
  <c r="F51" i="3"/>
  <c r="G51" i="3"/>
  <c r="H51" i="3"/>
  <c r="I51" i="3"/>
  <c r="E51" i="3"/>
  <c r="F65" i="3"/>
  <c r="G65" i="3"/>
  <c r="G29" i="3" s="1"/>
  <c r="H65" i="3"/>
  <c r="I65" i="3"/>
  <c r="E65" i="3"/>
  <c r="F60" i="7"/>
  <c r="G60" i="7"/>
  <c r="H60" i="7"/>
  <c r="I60" i="7"/>
  <c r="E60" i="7"/>
  <c r="J30" i="1" l="1"/>
  <c r="H88" i="3" l="1"/>
  <c r="I88" i="3"/>
  <c r="F33" i="7"/>
  <c r="F32" i="7" s="1"/>
  <c r="G33" i="7"/>
  <c r="G32" i="7" s="1"/>
  <c r="H33" i="7"/>
  <c r="H32" i="7" s="1"/>
  <c r="I33" i="7"/>
  <c r="I32" i="7" s="1"/>
  <c r="E33" i="7" l="1"/>
  <c r="E32" i="7" s="1"/>
  <c r="I52" i="3" l="1"/>
  <c r="H52" i="3"/>
  <c r="G52" i="3"/>
  <c r="F52" i="3"/>
  <c r="E52" i="3"/>
  <c r="F38" i="1"/>
  <c r="F106" i="3" l="1"/>
  <c r="G106" i="3"/>
  <c r="H106" i="3"/>
  <c r="I106" i="3"/>
  <c r="E106" i="3"/>
  <c r="F105" i="3"/>
  <c r="G105" i="3"/>
  <c r="H105" i="3"/>
  <c r="I105" i="3"/>
  <c r="E105" i="3"/>
  <c r="F62" i="3"/>
  <c r="G62" i="3"/>
  <c r="H62" i="3"/>
  <c r="I62" i="3"/>
  <c r="E62" i="3"/>
  <c r="F61" i="3"/>
  <c r="G61" i="3"/>
  <c r="H61" i="3"/>
  <c r="I61" i="3"/>
  <c r="E61" i="3"/>
  <c r="F48" i="3"/>
  <c r="G48" i="3"/>
  <c r="H48" i="3"/>
  <c r="I48" i="3"/>
  <c r="E48" i="3"/>
  <c r="F47" i="3"/>
  <c r="G47" i="3"/>
  <c r="H47" i="3"/>
  <c r="I47" i="3"/>
  <c r="E47" i="3"/>
  <c r="F119" i="7"/>
  <c r="G119" i="7"/>
  <c r="H119" i="7"/>
  <c r="I119" i="7"/>
  <c r="E119" i="7"/>
  <c r="F30" i="3"/>
  <c r="G30" i="3"/>
  <c r="E30" i="3"/>
  <c r="F53" i="7"/>
  <c r="H53" i="7"/>
  <c r="I53" i="7"/>
  <c r="E53" i="7"/>
  <c r="F14" i="7"/>
  <c r="G14" i="7"/>
  <c r="H14" i="7"/>
  <c r="I14" i="7"/>
  <c r="E14" i="7"/>
  <c r="H103" i="3" l="1"/>
  <c r="E103" i="3"/>
  <c r="E102" i="3" s="1"/>
  <c r="G103" i="3"/>
  <c r="G102" i="3" s="1"/>
  <c r="F103" i="3"/>
  <c r="F102" i="3" s="1"/>
  <c r="I103" i="3"/>
  <c r="I102" i="3" s="1"/>
  <c r="H102" i="3"/>
  <c r="G32" i="3"/>
  <c r="H32" i="3"/>
  <c r="F32" i="3"/>
  <c r="E32" i="3"/>
  <c r="I32" i="3"/>
  <c r="F20" i="3" l="1"/>
  <c r="H20" i="3"/>
  <c r="E20" i="3"/>
  <c r="I106" i="7"/>
  <c r="I28" i="7"/>
  <c r="I27" i="7" s="1"/>
  <c r="I158" i="7"/>
  <c r="I140" i="7"/>
  <c r="I139" i="7" s="1"/>
  <c r="I137" i="7"/>
  <c r="I134" i="7"/>
  <c r="I132" i="7"/>
  <c r="I129" i="7"/>
  <c r="I127" i="7"/>
  <c r="I124" i="7"/>
  <c r="I122" i="7"/>
  <c r="I112" i="7"/>
  <c r="I102" i="7"/>
  <c r="I101" i="7" s="1"/>
  <c r="I98" i="7"/>
  <c r="I97" i="7" s="1"/>
  <c r="I94" i="7"/>
  <c r="I93" i="7" s="1"/>
  <c r="I84" i="7"/>
  <c r="I83" i="7" s="1"/>
  <c r="I82" i="7" s="1"/>
  <c r="I78" i="7"/>
  <c r="I77" i="7" s="1"/>
  <c r="I76" i="7" s="1"/>
  <c r="I73" i="7"/>
  <c r="I72" i="7" s="1"/>
  <c r="I69" i="7"/>
  <c r="I68" i="7" s="1"/>
  <c r="I64" i="7"/>
  <c r="I63" i="7" s="1"/>
  <c r="I57" i="7"/>
  <c r="I56" i="7" s="1"/>
  <c r="I50" i="7"/>
  <c r="I49" i="7" s="1"/>
  <c r="I46" i="7"/>
  <c r="I45" i="7" s="1"/>
  <c r="I42" i="7"/>
  <c r="I39" i="7" s="1"/>
  <c r="I24" i="7"/>
  <c r="I23" i="7" s="1"/>
  <c r="I22" i="7" s="1"/>
  <c r="I11" i="7"/>
  <c r="I10" i="7" s="1"/>
  <c r="I9" i="7" s="1"/>
  <c r="I96" i="3"/>
  <c r="I75" i="3"/>
  <c r="I74" i="3"/>
  <c r="I72" i="3" s="1"/>
  <c r="I66" i="3"/>
  <c r="I58" i="3" s="1"/>
  <c r="I56" i="3"/>
  <c r="I35" i="3"/>
  <c r="I20" i="3"/>
  <c r="J20" i="3" s="1"/>
  <c r="I17" i="3"/>
  <c r="J17" i="3" s="1"/>
  <c r="I15" i="3"/>
  <c r="J15" i="3" s="1"/>
  <c r="I12" i="3"/>
  <c r="F98" i="3"/>
  <c r="G98" i="3"/>
  <c r="F42" i="7"/>
  <c r="F39" i="7" s="1"/>
  <c r="G42" i="7"/>
  <c r="G39" i="7" s="1"/>
  <c r="H42" i="7"/>
  <c r="H39" i="7" s="1"/>
  <c r="E42" i="7"/>
  <c r="E39" i="7" s="1"/>
  <c r="K9" i="7" l="1"/>
  <c r="J9" i="7"/>
  <c r="K58" i="3"/>
  <c r="J58" i="3"/>
  <c r="K20" i="3"/>
  <c r="J12" i="3"/>
  <c r="K12" i="3"/>
  <c r="F46" i="5"/>
  <c r="I131" i="7"/>
  <c r="I31" i="3"/>
  <c r="I55" i="7"/>
  <c r="I136" i="7"/>
  <c r="I45" i="3"/>
  <c r="K45" i="3" s="1"/>
  <c r="I157" i="7"/>
  <c r="I105" i="7"/>
  <c r="I88" i="7"/>
  <c r="I44" i="7"/>
  <c r="I67" i="7"/>
  <c r="I92" i="3"/>
  <c r="I34" i="3"/>
  <c r="I82" i="3"/>
  <c r="I121" i="7"/>
  <c r="I126" i="7"/>
  <c r="I8" i="7" l="1"/>
  <c r="I118" i="7"/>
  <c r="I87" i="7"/>
  <c r="K87" i="7" s="1"/>
  <c r="I24" i="3"/>
  <c r="I156" i="7"/>
  <c r="I44" i="3"/>
  <c r="K44" i="3" s="1"/>
  <c r="F12" i="3"/>
  <c r="G12" i="3"/>
  <c r="E12" i="3"/>
  <c r="F17" i="3"/>
  <c r="G17" i="3"/>
  <c r="H17" i="3"/>
  <c r="K17" i="3" s="1"/>
  <c r="E17" i="3"/>
  <c r="F15" i="3"/>
  <c r="G15" i="3"/>
  <c r="H15" i="3"/>
  <c r="K15" i="3" s="1"/>
  <c r="E15" i="3"/>
  <c r="F35" i="3"/>
  <c r="F34" i="3" s="1"/>
  <c r="G35" i="3"/>
  <c r="G34" i="3" s="1"/>
  <c r="H35" i="3"/>
  <c r="E35" i="3"/>
  <c r="F96" i="3"/>
  <c r="F92" i="3" s="1"/>
  <c r="G96" i="3"/>
  <c r="G92" i="3" s="1"/>
  <c r="H96" i="3"/>
  <c r="E96" i="3"/>
  <c r="F82" i="3"/>
  <c r="G82" i="3"/>
  <c r="F78" i="3"/>
  <c r="G78" i="3"/>
  <c r="E78" i="3"/>
  <c r="F75" i="3"/>
  <c r="G75" i="3"/>
  <c r="G26" i="3" s="1"/>
  <c r="H75" i="3"/>
  <c r="E75" i="3"/>
  <c r="F74" i="3"/>
  <c r="G74" i="3"/>
  <c r="H74" i="3"/>
  <c r="H72" i="3" s="1"/>
  <c r="E74" i="3"/>
  <c r="F69" i="3"/>
  <c r="G69" i="3"/>
  <c r="F66" i="3"/>
  <c r="G66" i="3"/>
  <c r="H66" i="3"/>
  <c r="H58" i="3" s="1"/>
  <c r="E66" i="3"/>
  <c r="E58" i="3" s="1"/>
  <c r="F29" i="3"/>
  <c r="F56" i="3"/>
  <c r="G56" i="3"/>
  <c r="H56" i="3"/>
  <c r="H45" i="3" s="1"/>
  <c r="E56" i="3"/>
  <c r="F54" i="3"/>
  <c r="G54" i="3"/>
  <c r="E54" i="3"/>
  <c r="J54" i="3" s="1"/>
  <c r="K8" i="7" l="1"/>
  <c r="J8" i="7"/>
  <c r="I11" i="3"/>
  <c r="J11" i="3" s="1"/>
  <c r="K24" i="3"/>
  <c r="J24" i="3"/>
  <c r="I86" i="7"/>
  <c r="G45" i="3"/>
  <c r="F58" i="3"/>
  <c r="G58" i="3"/>
  <c r="E72" i="3"/>
  <c r="F26" i="3"/>
  <c r="F72" i="3"/>
  <c r="G72" i="3"/>
  <c r="E45" i="3"/>
  <c r="J45" i="3" s="1"/>
  <c r="F45" i="3"/>
  <c r="E25" i="3"/>
  <c r="E29" i="3"/>
  <c r="H29" i="3"/>
  <c r="F25" i="3"/>
  <c r="H92" i="3"/>
  <c r="J21" i="1"/>
  <c r="I120" i="3"/>
  <c r="K120" i="3" s="1"/>
  <c r="J20" i="1"/>
  <c r="E82" i="3"/>
  <c r="E34" i="3"/>
  <c r="H82" i="3"/>
  <c r="E92" i="3"/>
  <c r="H34" i="3"/>
  <c r="G21" i="1"/>
  <c r="H21" i="1"/>
  <c r="K86" i="7" l="1"/>
  <c r="I7" i="7"/>
  <c r="K7" i="7" s="1"/>
  <c r="J17" i="1"/>
  <c r="J16" i="1" s="1"/>
  <c r="H44" i="3"/>
  <c r="E44" i="3"/>
  <c r="J44" i="3" s="1"/>
  <c r="G44" i="3"/>
  <c r="F24" i="3"/>
  <c r="E24" i="3"/>
  <c r="J19" i="1"/>
  <c r="F44" i="3"/>
  <c r="G20" i="1" s="1"/>
  <c r="H84" i="7"/>
  <c r="G84" i="7"/>
  <c r="G83" i="7" s="1"/>
  <c r="G82" i="7" s="1"/>
  <c r="F84" i="7"/>
  <c r="F83" i="7" s="1"/>
  <c r="F82" i="7" s="1"/>
  <c r="E84" i="7"/>
  <c r="H78" i="7"/>
  <c r="G78" i="7"/>
  <c r="G77" i="7" s="1"/>
  <c r="G76" i="7" s="1"/>
  <c r="F78" i="7"/>
  <c r="F77" i="7" s="1"/>
  <c r="F76" i="7" s="1"/>
  <c r="E78" i="7"/>
  <c r="H134" i="7"/>
  <c r="G134" i="7"/>
  <c r="F134" i="7"/>
  <c r="E134" i="7"/>
  <c r="F137" i="7"/>
  <c r="F136" i="7" s="1"/>
  <c r="G137" i="7"/>
  <c r="G136" i="7" s="1"/>
  <c r="H137" i="7"/>
  <c r="E137" i="7"/>
  <c r="H158" i="7"/>
  <c r="G158" i="7"/>
  <c r="G157" i="7" s="1"/>
  <c r="G156" i="7" s="1"/>
  <c r="F158" i="7"/>
  <c r="F157" i="7" s="1"/>
  <c r="F156" i="7" s="1"/>
  <c r="E158" i="7"/>
  <c r="F140" i="7"/>
  <c r="F139" i="7" s="1"/>
  <c r="G140" i="7"/>
  <c r="G139" i="7" s="1"/>
  <c r="H140" i="7"/>
  <c r="E140" i="7"/>
  <c r="F132" i="7"/>
  <c r="G132" i="7"/>
  <c r="H132" i="7"/>
  <c r="E132" i="7"/>
  <c r="F127" i="7"/>
  <c r="G127" i="7"/>
  <c r="H127" i="7"/>
  <c r="E127" i="7"/>
  <c r="F129" i="7"/>
  <c r="G129" i="7"/>
  <c r="H129" i="7"/>
  <c r="E129" i="7"/>
  <c r="F124" i="7"/>
  <c r="G124" i="7"/>
  <c r="E124" i="7"/>
  <c r="F122" i="7"/>
  <c r="G122" i="7"/>
  <c r="H122" i="7"/>
  <c r="E122" i="7"/>
  <c r="F106" i="7"/>
  <c r="F105" i="7" s="1"/>
  <c r="G106" i="7"/>
  <c r="G105" i="7" s="1"/>
  <c r="H106" i="7"/>
  <c r="E106" i="7"/>
  <c r="H94" i="7"/>
  <c r="G94" i="7"/>
  <c r="G93" i="7" s="1"/>
  <c r="F94" i="7"/>
  <c r="F93" i="7" s="1"/>
  <c r="E94" i="7"/>
  <c r="H112" i="7"/>
  <c r="G112" i="7"/>
  <c r="G111" i="7" s="1"/>
  <c r="F112" i="7"/>
  <c r="F111" i="7" s="1"/>
  <c r="E112" i="7"/>
  <c r="K19" i="1" l="1"/>
  <c r="L19" i="1"/>
  <c r="F40" i="5"/>
  <c r="G131" i="7"/>
  <c r="F131" i="7"/>
  <c r="F126" i="7"/>
  <c r="H136" i="7"/>
  <c r="H111" i="7"/>
  <c r="E157" i="7"/>
  <c r="E156" i="7" s="1"/>
  <c r="H157" i="7"/>
  <c r="H139" i="7"/>
  <c r="E139" i="7"/>
  <c r="E136" i="7"/>
  <c r="G121" i="7"/>
  <c r="F121" i="7"/>
  <c r="E111" i="7"/>
  <c r="H105" i="7"/>
  <c r="E105" i="7"/>
  <c r="H93" i="7"/>
  <c r="E93" i="7"/>
  <c r="E88" i="7"/>
  <c r="H83" i="7"/>
  <c r="E83" i="7"/>
  <c r="H77" i="7"/>
  <c r="H76" i="7" s="1"/>
  <c r="E77" i="7"/>
  <c r="E76" i="7" s="1"/>
  <c r="F120" i="3"/>
  <c r="F21" i="1"/>
  <c r="J22" i="1"/>
  <c r="J31" i="1" s="1"/>
  <c r="J38" i="1" s="1"/>
  <c r="K38" i="1" s="1"/>
  <c r="I21" i="1"/>
  <c r="G120" i="3"/>
  <c r="H20" i="1"/>
  <c r="H120" i="3"/>
  <c r="I20" i="1"/>
  <c r="E120" i="3"/>
  <c r="J120" i="3" s="1"/>
  <c r="F20" i="1"/>
  <c r="E131" i="7"/>
  <c r="H131" i="7"/>
  <c r="H121" i="7"/>
  <c r="E126" i="7"/>
  <c r="H126" i="7"/>
  <c r="G126" i="7"/>
  <c r="E121" i="7"/>
  <c r="G73" i="7"/>
  <c r="G72" i="7" s="1"/>
  <c r="H73" i="7"/>
  <c r="F73" i="7"/>
  <c r="F72" i="7" s="1"/>
  <c r="E73" i="7"/>
  <c r="H69" i="7"/>
  <c r="G69" i="7"/>
  <c r="G68" i="7" s="1"/>
  <c r="F69" i="7"/>
  <c r="F68" i="7" s="1"/>
  <c r="E69" i="7"/>
  <c r="H102" i="7"/>
  <c r="G102" i="7"/>
  <c r="G101" i="7" s="1"/>
  <c r="F102" i="7"/>
  <c r="F101" i="7" s="1"/>
  <c r="E102" i="7"/>
  <c r="H98" i="7"/>
  <c r="G98" i="7"/>
  <c r="G97" i="7" s="1"/>
  <c r="F98" i="7"/>
  <c r="F97" i="7" s="1"/>
  <c r="E98" i="7"/>
  <c r="H88" i="7"/>
  <c r="G88" i="7"/>
  <c r="F88" i="7"/>
  <c r="H64" i="7"/>
  <c r="G64" i="7"/>
  <c r="G63" i="7" s="1"/>
  <c r="F64" i="7"/>
  <c r="F63" i="7" s="1"/>
  <c r="E64" i="7"/>
  <c r="H50" i="7"/>
  <c r="G50" i="7"/>
  <c r="G49" i="7" s="1"/>
  <c r="G31" i="3" s="1"/>
  <c r="F50" i="7"/>
  <c r="F49" i="7" s="1"/>
  <c r="E50" i="7"/>
  <c r="H57" i="7"/>
  <c r="G57" i="7"/>
  <c r="G56" i="7" s="1"/>
  <c r="F57" i="7"/>
  <c r="F56" i="7" s="1"/>
  <c r="E57" i="7"/>
  <c r="H46" i="7"/>
  <c r="G46" i="7"/>
  <c r="G45" i="7" s="1"/>
  <c r="F46" i="7"/>
  <c r="F45" i="7" s="1"/>
  <c r="E46" i="7"/>
  <c r="D46" i="5"/>
  <c r="C46" i="5"/>
  <c r="G29" i="7"/>
  <c r="G28" i="7" s="1"/>
  <c r="G27" i="7" s="1"/>
  <c r="F28" i="7"/>
  <c r="F27" i="7" s="1"/>
  <c r="G24" i="7"/>
  <c r="G23" i="7" s="1"/>
  <c r="G22" i="7" s="1"/>
  <c r="F24" i="7"/>
  <c r="F23" i="7" s="1"/>
  <c r="F22" i="7" s="1"/>
  <c r="E24" i="7"/>
  <c r="F10" i="7"/>
  <c r="F9" i="7" s="1"/>
  <c r="G10" i="7"/>
  <c r="G9" i="7" s="1"/>
  <c r="H11" i="7"/>
  <c r="E11" i="7"/>
  <c r="H40" i="5" l="1"/>
  <c r="F41" i="5"/>
  <c r="F11" i="5"/>
  <c r="H11" i="5" s="1"/>
  <c r="G87" i="7"/>
  <c r="E118" i="7"/>
  <c r="F118" i="7"/>
  <c r="G118" i="7"/>
  <c r="H118" i="7"/>
  <c r="F31" i="3"/>
  <c r="G55" i="7"/>
  <c r="F55" i="7"/>
  <c r="E63" i="7"/>
  <c r="H101" i="7"/>
  <c r="E56" i="7"/>
  <c r="H56" i="7"/>
  <c r="H63" i="7"/>
  <c r="H156" i="7"/>
  <c r="E101" i="7"/>
  <c r="H97" i="7"/>
  <c r="H87" i="7" s="1"/>
  <c r="H86" i="7" s="1"/>
  <c r="E97" i="7"/>
  <c r="H82" i="7"/>
  <c r="E82" i="7"/>
  <c r="H49" i="7"/>
  <c r="G44" i="7"/>
  <c r="F44" i="7"/>
  <c r="E49" i="7"/>
  <c r="E31" i="3" s="1"/>
  <c r="H45" i="7"/>
  <c r="E45" i="7"/>
  <c r="H72" i="7"/>
  <c r="E72" i="7"/>
  <c r="H68" i="7"/>
  <c r="E68" i="7"/>
  <c r="H28" i="7"/>
  <c r="E28" i="7"/>
  <c r="H23" i="7"/>
  <c r="E23" i="7"/>
  <c r="H10" i="7"/>
  <c r="H9" i="7" s="1"/>
  <c r="E10" i="7"/>
  <c r="E9" i="7" s="1"/>
  <c r="F87" i="7"/>
  <c r="F67" i="7"/>
  <c r="G67" i="7"/>
  <c r="H19" i="1"/>
  <c r="H30" i="1"/>
  <c r="F48" i="1"/>
  <c r="G45" i="1" s="1"/>
  <c r="G48" i="1" s="1"/>
  <c r="I30" i="1"/>
  <c r="G30" i="1"/>
  <c r="F30" i="1"/>
  <c r="I19" i="1"/>
  <c r="G19" i="1"/>
  <c r="F19" i="1"/>
  <c r="E87" i="7" l="1"/>
  <c r="J87" i="7" s="1"/>
  <c r="F86" i="7"/>
  <c r="E11" i="3"/>
  <c r="F17" i="1" s="1"/>
  <c r="F16" i="1" s="1"/>
  <c r="F11" i="3"/>
  <c r="G17" i="1" s="1"/>
  <c r="G16" i="1" s="1"/>
  <c r="G22" i="1" s="1"/>
  <c r="G31" i="1" s="1"/>
  <c r="G38" i="1" s="1"/>
  <c r="G39" i="1" s="1"/>
  <c r="F8" i="7"/>
  <c r="G8" i="7"/>
  <c r="H31" i="3"/>
  <c r="G86" i="7"/>
  <c r="H55" i="7"/>
  <c r="E46" i="5"/>
  <c r="H67" i="7"/>
  <c r="E67" i="7"/>
  <c r="E55" i="7"/>
  <c r="H44" i="7"/>
  <c r="E44" i="7"/>
  <c r="H27" i="7"/>
  <c r="E27" i="7"/>
  <c r="H22" i="7"/>
  <c r="E22" i="7"/>
  <c r="I45" i="1"/>
  <c r="I48" i="1" s="1"/>
  <c r="H45" i="1"/>
  <c r="H48" i="1" s="1"/>
  <c r="F7" i="7" l="1"/>
  <c r="C40" i="5" s="1"/>
  <c r="H8" i="7"/>
  <c r="H11" i="3"/>
  <c r="G7" i="7"/>
  <c r="D40" i="5" s="1"/>
  <c r="D41" i="5" s="1"/>
  <c r="E8" i="7"/>
  <c r="B46" i="5"/>
  <c r="C41" i="5"/>
  <c r="C11" i="5"/>
  <c r="F22" i="1"/>
  <c r="E86" i="7"/>
  <c r="J86" i="7" s="1"/>
  <c r="I17" i="1" l="1"/>
  <c r="I16" i="1" s="1"/>
  <c r="I22" i="1" s="1"/>
  <c r="I31" i="1" s="1"/>
  <c r="I38" i="1" s="1"/>
  <c r="I39" i="1" s="1"/>
  <c r="K11" i="3"/>
  <c r="L38" i="1" s="1"/>
  <c r="D11" i="5"/>
  <c r="E7" i="7"/>
  <c r="J7" i="7" s="1"/>
  <c r="H7" i="7"/>
  <c r="B40" i="5" l="1"/>
  <c r="G40" i="5" s="1"/>
  <c r="E40" i="5"/>
  <c r="B41" i="5" l="1"/>
  <c r="B11" i="5"/>
  <c r="G11" i="5" s="1"/>
  <c r="E41" i="5"/>
  <c r="E11" i="5"/>
  <c r="G11" i="3"/>
  <c r="H17" i="1" l="1"/>
  <c r="H16" i="1" s="1"/>
  <c r="H22" i="1" s="1"/>
  <c r="H31" i="1" l="1"/>
  <c r="H38" i="1" s="1"/>
  <c r="H3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OS.BV.70</author>
  </authors>
  <commentList>
    <comment ref="H37" authorId="0" shapeId="0" xr:uid="{E59B1A98-3F89-43BD-B41D-F5BC6DF39FC0}">
      <text>
        <r>
          <rPr>
            <b/>
            <sz val="9"/>
            <color indexed="81"/>
            <rFont val="Segoe UI"/>
            <charset val="1"/>
          </rPr>
          <t>OS.BV.70:</t>
        </r>
        <r>
          <rPr>
            <sz val="9"/>
            <color indexed="81"/>
            <rFont val="Segoe UI"/>
            <charset val="1"/>
          </rPr>
          <t xml:space="preserve">
ovdje upiši podatak iz tablice od SDŽ REZULTAT POSL.</t>
        </r>
      </text>
    </comment>
  </commentList>
</comments>
</file>

<file path=xl/sharedStrings.xml><?xml version="1.0" encoding="utf-8"?>
<sst xmlns="http://schemas.openxmlformats.org/spreadsheetml/2006/main" count="606" uniqueCount="230">
  <si>
    <t>PRIHODI UKUPNO</t>
  </si>
  <si>
    <t>PRIHODI POSLOVANJA</t>
  </si>
  <si>
    <t>RASHODI UKUPNO</t>
  </si>
  <si>
    <t>RAZLIKA - VIŠAK / MANJAK</t>
  </si>
  <si>
    <t>VIŠAK / MANJAK IZ PRETHODNE(IH) GODINE KOJI ĆE SE RASPOREDITI / POKRITI</t>
  </si>
  <si>
    <t>NETO FINANCIRANJE</t>
  </si>
  <si>
    <t>VIŠAK / MANJAK + NETO FINANCIRANJE</t>
  </si>
  <si>
    <t>Naziv prihoda</t>
  </si>
  <si>
    <t xml:space="preserve">A. RAČUN PRIHODA I RASHODA </t>
  </si>
  <si>
    <t>Razred</t>
  </si>
  <si>
    <t>Skupina</t>
  </si>
  <si>
    <t>Izvor</t>
  </si>
  <si>
    <t>Prihodi poslovanja</t>
  </si>
  <si>
    <t>Opći prihodi i primici</t>
  </si>
  <si>
    <t>Prihodi od prodaje nefinancijske imovine</t>
  </si>
  <si>
    <t>RASHODI POSLOVANJA</t>
  </si>
  <si>
    <t>Naziv rashoda</t>
  </si>
  <si>
    <t>Rashodi poslovanja</t>
  </si>
  <si>
    <t>Rashodi za zaposlene</t>
  </si>
  <si>
    <t>Rashodi za nabavu nefinancijske imovine</t>
  </si>
  <si>
    <t>RASHODI PREMA FUNKCIJSKOJ KLASIFIKACIJI</t>
  </si>
  <si>
    <t>BROJČANA OZNAKA I NAZIV</t>
  </si>
  <si>
    <t>UKUPNI RASHODI</t>
  </si>
  <si>
    <t>B. RAČUN FINANCIRANJA</t>
  </si>
  <si>
    <t>Primici od financijske imovine i zaduživanja</t>
  </si>
  <si>
    <t>Izdaci za financijsku imovinu i otplate zajmova</t>
  </si>
  <si>
    <t>II. POSEBNI DIO</t>
  </si>
  <si>
    <t>I. OPĆI DIO</t>
  </si>
  <si>
    <t>Šifra</t>
  </si>
  <si>
    <t xml:space="preserve">Naziv </t>
  </si>
  <si>
    <t>Materijalni rashodi</t>
  </si>
  <si>
    <t>Primici od zaduživanja</t>
  </si>
  <si>
    <t>Izdaci za otplatu glavnice primljenih kredita i zajmova</t>
  </si>
  <si>
    <t>A) SAŽETAK RAČUNA PRIHODA I RASHODA</t>
  </si>
  <si>
    <t>B) SAŽETAK RAČUNA FINANCIRANJA</t>
  </si>
  <si>
    <t>Prihodi od prodaje proizvedene dugotrajne imovine</t>
  </si>
  <si>
    <t>…</t>
  </si>
  <si>
    <t>Rashodi za nabavu proizvedene dugotrajne imovine</t>
  </si>
  <si>
    <t>Naziv</t>
  </si>
  <si>
    <t>5.4.</t>
  </si>
  <si>
    <t>Pomoći proračunskim korisnicima SDŽ</t>
  </si>
  <si>
    <t>5.5.</t>
  </si>
  <si>
    <t>Pomoći EU za PK</t>
  </si>
  <si>
    <t>4.8.</t>
  </si>
  <si>
    <t>Prihodi za posebne namjene proračunskih korisnika</t>
  </si>
  <si>
    <t>Prihodi od imovine</t>
  </si>
  <si>
    <t>3.2.</t>
  </si>
  <si>
    <t>Vlastiti prihodi PK</t>
  </si>
  <si>
    <t>6.2.</t>
  </si>
  <si>
    <t>Donacije proračunskim korisnicima SDŽ</t>
  </si>
  <si>
    <t>1.1.</t>
  </si>
  <si>
    <t>7.2.</t>
  </si>
  <si>
    <t>Prihodi od prodaje nefinancijske imovine PK</t>
  </si>
  <si>
    <t>5.3.</t>
  </si>
  <si>
    <t xml:space="preserve">Pomoći EU </t>
  </si>
  <si>
    <t>4.4.</t>
  </si>
  <si>
    <t>Prihodi za posebne namjene - Decentralizacija</t>
  </si>
  <si>
    <t>Financijski rashodi</t>
  </si>
  <si>
    <t>Ostali rashodi</t>
  </si>
  <si>
    <t>8.2.</t>
  </si>
  <si>
    <t>Namjenski primici od zaduživanja proračunski korisnici</t>
  </si>
  <si>
    <t>Primljeni povrati glavnica danih zajmova i depozita</t>
  </si>
  <si>
    <t>05 Zaštita okoliša</t>
  </si>
  <si>
    <t>051 Gospodarenje otpadom</t>
  </si>
  <si>
    <t>052 Gospodarenje otpadnim vodama</t>
  </si>
  <si>
    <t>053 Smanjenje zagađivanja</t>
  </si>
  <si>
    <t>054 Zaštita bioraznolikosti i krajolika</t>
  </si>
  <si>
    <t>055 Istraživanje i razvoj: Zaštita okoliša</t>
  </si>
  <si>
    <t>056 Poslovi i usluge zaštite okoliša koji nisu drugdje svrstani</t>
  </si>
  <si>
    <t>06 Usluge unapređenja stanovanja i zajednice</t>
  </si>
  <si>
    <t>061 Razvoj stanovanja</t>
  </si>
  <si>
    <t>062 Razvoj zajednice</t>
  </si>
  <si>
    <t>063 Opskrba vodom</t>
  </si>
  <si>
    <t>064 Ulična rasvjeta</t>
  </si>
  <si>
    <t>065 Istraživanje i razvoj stanovanja i komunalnih pogodnosti</t>
  </si>
  <si>
    <t>066 Rashodi vezani za stanovanje i kom. pogodnosti koji nisu drugdje svrstani</t>
  </si>
  <si>
    <t>07 Zdravstvo</t>
  </si>
  <si>
    <t>071 "Medicinski proizvodi, pribor i oprema"</t>
  </si>
  <si>
    <t>072 Službe za vanjske pacijente</t>
  </si>
  <si>
    <t>073 Bolničke službe</t>
  </si>
  <si>
    <t>074 Službe javnog zdravstva</t>
  </si>
  <si>
    <t>075 Istraživanje i razvoj zdravstva</t>
  </si>
  <si>
    <t>076 Poslovi i usluge zdravstva koji nisu drugdje svrstani</t>
  </si>
  <si>
    <t>08 "Rekreacija, kultura i religija"</t>
  </si>
  <si>
    <t>081 Službe rekreacije i sporta</t>
  </si>
  <si>
    <t>082 Službe kulture</t>
  </si>
  <si>
    <t>083 Službe emitiranja i izdavanja</t>
  </si>
  <si>
    <t>084 Religijske i druge službe zajednice</t>
  </si>
  <si>
    <t>085 "Istraživanje i razvoj rekreacije, kulture i religije"</t>
  </si>
  <si>
    <t>086 "Rashodi za rekreaciju, kulturu i religiju koji nisu drugdje svrstani"</t>
  </si>
  <si>
    <t>09 Obrazovanje</t>
  </si>
  <si>
    <t>091 Predškolsko i osnovno obrazovanje</t>
  </si>
  <si>
    <t>092 Srednjoškolsko  obrazovanje</t>
  </si>
  <si>
    <t>093 "Poslije srednjoškolsko, ali ne visoko obrazovanje"</t>
  </si>
  <si>
    <t>094 Visoka naobrazba</t>
  </si>
  <si>
    <t>095 Obrazovanje koje se ne može definirati po stupnju</t>
  </si>
  <si>
    <t>096 Dodatne usluge u obrazovanju</t>
  </si>
  <si>
    <t>097 Istraživanje i razvoj obrazovanja</t>
  </si>
  <si>
    <t>098 Usluge obrazovanja koje nisu drugdje svrstane</t>
  </si>
  <si>
    <t>10 Socijalna zaštita</t>
  </si>
  <si>
    <t>101 Bolest i invaliditet</t>
  </si>
  <si>
    <t>102 Starost</t>
  </si>
  <si>
    <t>103 Sljednici</t>
  </si>
  <si>
    <t>104 Obitelj i djeca</t>
  </si>
  <si>
    <t>105 Nezaposlenost</t>
  </si>
  <si>
    <t>106 Stanovanje</t>
  </si>
  <si>
    <t>107 Socijalna pomoć stanovništvu koje nije obuhvaćeno redovnim socijalnim programima</t>
  </si>
  <si>
    <t>108 Istraživanje i razvoj socijalne zaštite</t>
  </si>
  <si>
    <t>109 Aktivnosti socijalne zaštite koje nisu drugdje svrstane</t>
  </si>
  <si>
    <t>6 PRIHODI POSLOVANJA</t>
  </si>
  <si>
    <t>7 PRIHODI OD PRODAJE NEFINANCIJSKE IMOVINE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</si>
  <si>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</si>
  <si>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</si>
  <si>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</si>
  <si>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</si>
  <si>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 xml:space="preserve">C) PRENESENI VIŠAK ILI PRENESENI MANJAK </t>
  </si>
  <si>
    <t>PRIJENOS VIŠKA / MANJKA IZ PRETHODNE(IH) GODINE</t>
  </si>
  <si>
    <t>PRIJENOS VIŠKA / MANJKA U SLJEDEĆE RAZDOBLJE</t>
  </si>
  <si>
    <t>VIŠAK / MANJAK + NETO FINANCIRANJE + PRIJENOS VIŠKA / MANJKA IZ PRETHODNE(IH) GODINE - PRIJENOS VIŠKA / MANJKA U SLJEDEĆE RAZDOBLJE</t>
  </si>
  <si>
    <t>D) VIŠEGODIŠNJI PLAN URAVNOTEŽENJA</t>
  </si>
  <si>
    <t>VIŠAK / MANJAK TEKUĆE GODINE</t>
  </si>
  <si>
    <t>PROGRAM 4001</t>
  </si>
  <si>
    <t>Razvoj odgojno obrazovnog sustava</t>
  </si>
  <si>
    <t>Aktivnost A400103</t>
  </si>
  <si>
    <t>Natjecanja, manifestacije i ostalo</t>
  </si>
  <si>
    <t>Izvor financiranja 1.1.1.</t>
  </si>
  <si>
    <t>Aktivnost A400104</t>
  </si>
  <si>
    <t>E - škole</t>
  </si>
  <si>
    <t>Aktivnost A400115</t>
  </si>
  <si>
    <t>Osobni pomoćnici i pomoćnici u nastavi</t>
  </si>
  <si>
    <t>Aktivnost T400110</t>
  </si>
  <si>
    <t>Financiranje troškova prehrane za  učenike OŠ</t>
  </si>
  <si>
    <t>Aktivnost T400121</t>
  </si>
  <si>
    <t>Aktivnost T400122</t>
  </si>
  <si>
    <t>Učimo zajedno VI</t>
  </si>
  <si>
    <t>Učimo zajedno VII</t>
  </si>
  <si>
    <t>Izvor financiranja 4.4.1.</t>
  </si>
  <si>
    <t>Prihodi za posebne namjene-Decentralizacija</t>
  </si>
  <si>
    <t>Izvor financiranja 5.3.1.</t>
  </si>
  <si>
    <t>Pomoći EU</t>
  </si>
  <si>
    <t>PROGRAM 4030</t>
  </si>
  <si>
    <t>Osnovnoškolsko obrazovanje</t>
  </si>
  <si>
    <t>Izvor financiranja 3.2.1.</t>
  </si>
  <si>
    <t>Izvor financiranja 5.4.1.</t>
  </si>
  <si>
    <t>Pomoći PK</t>
  </si>
  <si>
    <t>Aktivnost A403001</t>
  </si>
  <si>
    <t>Rashodi djelatnosti</t>
  </si>
  <si>
    <t>Učimo zajedno V</t>
  </si>
  <si>
    <t>Izvor financiranja 4.8.1.</t>
  </si>
  <si>
    <t>Izvor financiranja 6.2.1.</t>
  </si>
  <si>
    <t>Donacije PK</t>
  </si>
  <si>
    <t>Izvor financiranja 3.2.2.</t>
  </si>
  <si>
    <t>Prihodi za posebne namjene PK</t>
  </si>
  <si>
    <t>Naknade građanima</t>
  </si>
  <si>
    <t>Rashodi za nabavu proiz. dug.im.</t>
  </si>
  <si>
    <t>Rashodi za nabavu nefin. imovine</t>
  </si>
  <si>
    <t>Aktivnost A403004</t>
  </si>
  <si>
    <t>Prijevoz učenika osnovnih škola</t>
  </si>
  <si>
    <t>Aktivnost A403002</t>
  </si>
  <si>
    <t>Izgradnja i uređenje objekata te nabava i održavanje opreme</t>
  </si>
  <si>
    <t>Aktivnost T400111</t>
  </si>
  <si>
    <t>Opskrba školskih ustanova higijenskim potrep. za učenice</t>
  </si>
  <si>
    <t>Školski medni dan</t>
  </si>
  <si>
    <t>Izvor financiranja 5.1.1.</t>
  </si>
  <si>
    <t xml:space="preserve">Pomoći </t>
  </si>
  <si>
    <t>5.1.</t>
  </si>
  <si>
    <t>Pomoći</t>
  </si>
  <si>
    <t>Naknade građanima i kućanstvima</t>
  </si>
  <si>
    <t>UKUPNO:</t>
  </si>
  <si>
    <t>Pomoći iz inoz. i od subjekata unutar općeg proračuna</t>
  </si>
  <si>
    <t>Prihodi iz nadležnog pror. i od HZZO-a temeljem ug. obveza</t>
  </si>
  <si>
    <t>Prihodi od upr. i adm. pristojbi, po propisima i naknada</t>
  </si>
  <si>
    <t>Prihodi od prodaje proizvoda i robe te pruženih usluga</t>
  </si>
  <si>
    <t>Kazne, upravne mjere i ostali prihodi</t>
  </si>
  <si>
    <t>Izvršenje 2023.</t>
  </si>
  <si>
    <t>Vlastiti prihodi PK - preneseni</t>
  </si>
  <si>
    <t>Aktivnost T400101</t>
  </si>
  <si>
    <t>Aktivnost T400120</t>
  </si>
  <si>
    <t>3.2.2.</t>
  </si>
  <si>
    <t>1. Rebalans 2024.</t>
  </si>
  <si>
    <t>Izvor financiranja 1.1.2.</t>
  </si>
  <si>
    <t>Opći prihodi i primici - prenesena s.</t>
  </si>
  <si>
    <t>Pomoći EU - prenesena sredstva</t>
  </si>
  <si>
    <t>Rashodi za zaposelne</t>
  </si>
  <si>
    <t>Izvof financiranja 1.1.1.</t>
  </si>
  <si>
    <t>Opći prihodi i primici - prenesena sredstva</t>
  </si>
  <si>
    <t>Pomoći EU - prenesena sredstava</t>
  </si>
  <si>
    <t>Izvor financiranja 5.3.2.</t>
  </si>
  <si>
    <t>Plan 2024.</t>
  </si>
  <si>
    <t>Nabava udžbenika i drugih obrazovnih materijala</t>
  </si>
  <si>
    <t>Aktivnost A400118</t>
  </si>
  <si>
    <t>5.3.2.</t>
  </si>
  <si>
    <t>00403 Ustanove u osnovnom školstvu</t>
  </si>
  <si>
    <t>13166 OŠ OSTROG,Kaštel Lukšić</t>
  </si>
  <si>
    <t>Kapitalni projekt K400113</t>
  </si>
  <si>
    <t>Rashodi za dodatna ulaganja na nefinancijskoj imovini</t>
  </si>
  <si>
    <t>Izvor financiranja 5.4.2.</t>
  </si>
  <si>
    <t>Izvor financiranja 6.2.2.</t>
  </si>
  <si>
    <t>Donacije PK-prenesena sredstva</t>
  </si>
  <si>
    <t>Vlastiti prihodi PK - prenesena sredstva</t>
  </si>
  <si>
    <t>Pomoći PK-prenesena sredstva</t>
  </si>
  <si>
    <t>Rashodi za dodatna na nefinanc.imo.</t>
  </si>
  <si>
    <t>Izvor financiranja 4.4.2.</t>
  </si>
  <si>
    <t>Prihodi za posebne namjene-Decentralizacija prenesena</t>
  </si>
  <si>
    <t>Izvor finaciranja 6.2.1</t>
  </si>
  <si>
    <t xml:space="preserve">Pomoći proračunskim korisnicima </t>
  </si>
  <si>
    <t>Donacije proračunskim korisnicima SDŽ-prenesena</t>
  </si>
  <si>
    <t xml:space="preserve">Pomoći proračunskim korisnicima-prensena </t>
  </si>
  <si>
    <t>Prihodi za posebne namjene- Decentralizacija preneseni</t>
  </si>
  <si>
    <t>Prihodi za posebne namjene - Decentralizacija-prenseni</t>
  </si>
  <si>
    <t>2.Rebalans 2024.</t>
  </si>
  <si>
    <t>Izvršenje 2024.</t>
  </si>
  <si>
    <t>Jednosmjesnki rad i cjelodnevna škola</t>
  </si>
  <si>
    <t xml:space="preserve">Pomoći PK </t>
  </si>
  <si>
    <t>Aktivnost A403003</t>
  </si>
  <si>
    <t>Pravno zastupanje, naknada štete i ostalo</t>
  </si>
  <si>
    <t xml:space="preserve">Rashodi za zaposlene </t>
  </si>
  <si>
    <t>Rashodi za dodatna ulaganja na nefinanc.imo.</t>
  </si>
  <si>
    <t>2.Rebalans</t>
  </si>
  <si>
    <t>Izvršenje 2024</t>
  </si>
  <si>
    <t xml:space="preserve">Indeks </t>
  </si>
  <si>
    <t>9 (7/6)</t>
  </si>
  <si>
    <t>8 (7/3)</t>
  </si>
  <si>
    <t>IZVRŠENJE FINANCIJSKOG PLANA PRORAČUNSKOG KORISNIKA JEDINICE LOKALNE I PODRUČNE (REGIONALNE) SAMOUPRAVE 
ZA 2024. GODINU</t>
  </si>
  <si>
    <t>Indeks</t>
  </si>
  <si>
    <t>7 (6/2)</t>
  </si>
  <si>
    <t>8 (6/5)</t>
  </si>
  <si>
    <t xml:space="preserve">Izvršenje 2024. </t>
  </si>
  <si>
    <t>7(6/2)</t>
  </si>
  <si>
    <t>8(6/5)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</si>
</sst>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i/>
      <sz val="10"/>
      <color indexed="8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i/>
      <sz val="10"/>
      <color rgb="FF000000"/>
      <name val="Arial"/>
      <family val="2"/>
      <charset val="238"/>
    </font>
    <font>
      <b/>
      <i/>
      <sz val="10"/>
      <color rgb="FF000000"/>
      <name val="Arial"/>
      <family val="2"/>
      <charset val="238"/>
    </font>
    <font>
      <sz val="12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i/>
      <sz val="10"/>
      <name val="Arial"/>
      <family val="2"/>
      <charset val="238"/>
    </font>
    <font>
      <i/>
      <sz val="7"/>
      <color indexed="8"/>
      <name val="Arial"/>
      <family val="2"/>
      <charset val="238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b/>
      <sz val="9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i/>
      <sz val="9"/>
      <color indexed="8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8" fillId="0" borderId="0"/>
  </cellStyleXfs>
  <cellXfs count="245">
    <xf numFmtId="0" fontId="0" fillId="0" borderId="0" xfId="0"/>
    <xf numFmtId="0" fontId="2" fillId="0" borderId="0" xfId="0" applyNumberFormat="1" applyFont="1" applyFill="1" applyBorder="1" applyAlignment="1" applyProtection="1">
      <alignment horizontal="left" wrapText="1"/>
    </xf>
    <xf numFmtId="0" fontId="4" fillId="0" borderId="0" xfId="0" applyNumberFormat="1" applyFont="1" applyFill="1" applyBorder="1" applyAlignment="1" applyProtection="1">
      <alignment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right"/>
    </xf>
    <xf numFmtId="0" fontId="10" fillId="2" borderId="3" xfId="0" applyNumberFormat="1" applyFont="1" applyFill="1" applyBorder="1" applyAlignment="1" applyProtection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/>
    </xf>
    <xf numFmtId="0" fontId="9" fillId="2" borderId="3" xfId="0" quotePrefix="1" applyFont="1" applyFill="1" applyBorder="1" applyAlignment="1">
      <alignment horizontal="left" vertical="center"/>
    </xf>
    <xf numFmtId="0" fontId="10" fillId="2" borderId="3" xfId="0" applyFont="1" applyFill="1" applyBorder="1" applyAlignment="1">
      <alignment horizontal="left" vertical="center"/>
    </xf>
    <xf numFmtId="0" fontId="10" fillId="2" borderId="3" xfId="0" applyNumberFormat="1" applyFont="1" applyFill="1" applyBorder="1" applyAlignment="1" applyProtection="1">
      <alignment horizontal="left" vertical="center"/>
    </xf>
    <xf numFmtId="0" fontId="8" fillId="2" borderId="3" xfId="0" applyNumberFormat="1" applyFont="1" applyFill="1" applyBorder="1" applyAlignment="1" applyProtection="1">
      <alignment horizontal="left" vertical="center" wrapText="1"/>
    </xf>
    <xf numFmtId="0" fontId="9" fillId="2" borderId="3" xfId="0" quotePrefix="1" applyFont="1" applyFill="1" applyBorder="1" applyAlignment="1">
      <alignment horizontal="left" vertical="center" wrapText="1"/>
    </xf>
    <xf numFmtId="0" fontId="9" fillId="2" borderId="3" xfId="0" applyNumberFormat="1" applyFont="1" applyFill="1" applyBorder="1" applyAlignment="1" applyProtection="1">
      <alignment horizontal="left" vertical="center" wrapText="1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6" fillId="4" borderId="3" xfId="0" applyNumberFormat="1" applyFont="1" applyFill="1" applyBorder="1" applyAlignment="1" applyProtection="1">
      <alignment horizontal="center" vertical="center" wrapText="1"/>
    </xf>
    <xf numFmtId="0" fontId="2" fillId="0" borderId="0" xfId="0" quotePrefix="1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10" fillId="2" borderId="3" xfId="0" applyNumberFormat="1" applyFont="1" applyFill="1" applyBorder="1" applyAlignment="1" applyProtection="1">
      <alignment vertical="center" wrapText="1"/>
    </xf>
    <xf numFmtId="0" fontId="8" fillId="2" borderId="3" xfId="0" applyNumberFormat="1" applyFont="1" applyFill="1" applyBorder="1" applyAlignment="1" applyProtection="1">
      <alignment vertical="center" wrapText="1"/>
    </xf>
    <xf numFmtId="0" fontId="10" fillId="2" borderId="3" xfId="0" quotePrefix="1" applyFont="1" applyFill="1" applyBorder="1" applyAlignment="1">
      <alignment horizontal="left" vertical="center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6" fillId="0" borderId="1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center" wrapText="1"/>
    </xf>
    <xf numFmtId="0" fontId="6" fillId="0" borderId="2" xfId="0" quotePrefix="1" applyNumberFormat="1" applyFont="1" applyFill="1" applyBorder="1" applyAlignment="1" applyProtection="1">
      <alignment horizontal="left"/>
    </xf>
    <xf numFmtId="0" fontId="10" fillId="3" borderId="1" xfId="0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1" fillId="0" borderId="0" xfId="0" applyFont="1" applyAlignment="1">
      <alignment wrapText="1"/>
    </xf>
    <xf numFmtId="0" fontId="8" fillId="3" borderId="2" xfId="0" applyNumberFormat="1" applyFont="1" applyFill="1" applyBorder="1" applyAlignment="1" applyProtection="1">
      <alignment vertical="center"/>
    </xf>
    <xf numFmtId="3" fontId="16" fillId="2" borderId="3" xfId="0" applyNumberFormat="1" applyFont="1" applyFill="1" applyBorder="1" applyAlignment="1">
      <alignment horizontal="right"/>
    </xf>
    <xf numFmtId="0" fontId="17" fillId="0" borderId="0" xfId="0" applyFont="1"/>
    <xf numFmtId="0" fontId="0" fillId="0" borderId="0" xfId="0" applyFont="1"/>
    <xf numFmtId="0" fontId="6" fillId="0" borderId="0" xfId="0" applyNumberFormat="1" applyFont="1" applyFill="1" applyBorder="1" applyAlignment="1" applyProtection="1">
      <alignment horizontal="center" vertical="center" wrapText="1"/>
    </xf>
    <xf numFmtId="0" fontId="20" fillId="0" borderId="0" xfId="0" applyFont="1"/>
    <xf numFmtId="0" fontId="19" fillId="0" borderId="3" xfId="1" applyNumberFormat="1" applyFont="1" applyFill="1" applyBorder="1" applyAlignment="1" applyProtection="1">
      <alignment horizontal="left" vertical="center" wrapText="1"/>
    </xf>
    <xf numFmtId="0" fontId="21" fillId="0" borderId="3" xfId="1" applyNumberFormat="1" applyFont="1" applyFill="1" applyBorder="1" applyAlignment="1" applyProtection="1">
      <alignment horizontal="left" vertical="center" wrapText="1"/>
    </xf>
    <xf numFmtId="0" fontId="17" fillId="0" borderId="3" xfId="0" applyFont="1" applyBorder="1"/>
    <xf numFmtId="0" fontId="0" fillId="0" borderId="3" xfId="0" applyBorder="1"/>
    <xf numFmtId="0" fontId="22" fillId="0" borderId="3" xfId="1" applyNumberFormat="1" applyFont="1" applyFill="1" applyBorder="1" applyAlignment="1" applyProtection="1">
      <alignment horizontal="right" vertical="center" wrapText="1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0" fontId="23" fillId="0" borderId="0" xfId="0" applyFont="1" applyAlignment="1">
      <alignment wrapText="1"/>
    </xf>
    <xf numFmtId="0" fontId="24" fillId="0" borderId="0" xfId="0" quotePrefix="1" applyNumberFormat="1" applyFont="1" applyFill="1" applyBorder="1" applyAlignment="1" applyProtection="1">
      <alignment horizontal="center" vertical="center" wrapText="1"/>
    </xf>
    <xf numFmtId="0" fontId="25" fillId="0" borderId="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/>
    <xf numFmtId="0" fontId="10" fillId="0" borderId="1" xfId="0" quotePrefix="1" applyFont="1" applyBorder="1" applyAlignment="1">
      <alignment horizontal="left" wrapText="1"/>
    </xf>
    <xf numFmtId="0" fontId="10" fillId="0" borderId="2" xfId="0" quotePrefix="1" applyFont="1" applyBorder="1" applyAlignment="1">
      <alignment horizontal="left" wrapText="1"/>
    </xf>
    <xf numFmtId="0" fontId="10" fillId="0" borderId="2" xfId="0" quotePrefix="1" applyFont="1" applyBorder="1" applyAlignment="1">
      <alignment horizontal="center" wrapText="1"/>
    </xf>
    <xf numFmtId="0" fontId="10" fillId="0" borderId="2" xfId="0" quotePrefix="1" applyNumberFormat="1" applyFont="1" applyFill="1" applyBorder="1" applyAlignment="1" applyProtection="1">
      <alignment horizontal="left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4" fontId="3" fillId="2" borderId="3" xfId="0" applyNumberFormat="1" applyFont="1" applyFill="1" applyBorder="1" applyAlignment="1">
      <alignment horizontal="right"/>
    </xf>
    <xf numFmtId="4" fontId="6" fillId="2" borderId="4" xfId="0" applyNumberFormat="1" applyFont="1" applyFill="1" applyBorder="1" applyAlignment="1" applyProtection="1">
      <alignment horizontal="right" vertical="center" wrapText="1"/>
    </xf>
    <xf numFmtId="4" fontId="3" fillId="2" borderId="4" xfId="0" applyNumberFormat="1" applyFont="1" applyFill="1" applyBorder="1" applyAlignment="1" applyProtection="1">
      <alignment horizontal="right" vertical="center" wrapText="1"/>
    </xf>
    <xf numFmtId="4" fontId="6" fillId="4" borderId="4" xfId="0" applyNumberFormat="1" applyFont="1" applyFill="1" applyBorder="1" applyAlignment="1" applyProtection="1">
      <alignment horizontal="right" vertical="center" wrapText="1"/>
    </xf>
    <xf numFmtId="4" fontId="21" fillId="0" borderId="3" xfId="1" applyNumberFormat="1" applyFont="1" applyFill="1" applyBorder="1" applyAlignment="1" applyProtection="1">
      <alignment horizontal="right" vertical="center" wrapText="1"/>
    </xf>
    <xf numFmtId="4" fontId="10" fillId="2" borderId="3" xfId="0" applyNumberFormat="1" applyFont="1" applyFill="1" applyBorder="1" applyAlignment="1" applyProtection="1">
      <alignment horizontal="right" vertical="center" wrapText="1"/>
    </xf>
    <xf numFmtId="4" fontId="8" fillId="2" borderId="3" xfId="0" applyNumberFormat="1" applyFont="1" applyFill="1" applyBorder="1" applyAlignment="1" applyProtection="1">
      <alignment horizontal="right" vertical="center" wrapText="1"/>
    </xf>
    <xf numFmtId="4" fontId="9" fillId="2" borderId="3" xfId="0" applyNumberFormat="1" applyFont="1" applyFill="1" applyBorder="1" applyAlignment="1" applyProtection="1">
      <alignment horizontal="right" vertical="center" wrapText="1"/>
    </xf>
    <xf numFmtId="4" fontId="9" fillId="2" borderId="3" xfId="0" quotePrefix="1" applyNumberFormat="1" applyFont="1" applyFill="1" applyBorder="1" applyAlignment="1">
      <alignment horizontal="right" vertical="center" wrapText="1"/>
    </xf>
    <xf numFmtId="4" fontId="8" fillId="2" borderId="3" xfId="0" applyNumberFormat="1" applyFont="1" applyFill="1" applyBorder="1" applyAlignment="1" applyProtection="1">
      <alignment vertical="center" wrapText="1"/>
    </xf>
    <xf numFmtId="4" fontId="9" fillId="2" borderId="3" xfId="0" quotePrefix="1" applyNumberFormat="1" applyFont="1" applyFill="1" applyBorder="1" applyAlignment="1">
      <alignment horizontal="left" vertical="center"/>
    </xf>
    <xf numFmtId="4" fontId="9" fillId="2" borderId="3" xfId="0" applyNumberFormat="1" applyFont="1" applyFill="1" applyBorder="1" applyAlignment="1" applyProtection="1">
      <alignment horizontal="left" vertical="center" wrapText="1"/>
    </xf>
    <xf numFmtId="4" fontId="9" fillId="2" borderId="3" xfId="0" quotePrefix="1" applyNumberFormat="1" applyFont="1" applyFill="1" applyBorder="1" applyAlignment="1">
      <alignment horizontal="left" vertical="center" wrapText="1"/>
    </xf>
    <xf numFmtId="4" fontId="16" fillId="2" borderId="3" xfId="0" applyNumberFormat="1" applyFont="1" applyFill="1" applyBorder="1" applyAlignment="1">
      <alignment horizontal="right"/>
    </xf>
    <xf numFmtId="4" fontId="9" fillId="2" borderId="3" xfId="0" quotePrefix="1" applyNumberFormat="1" applyFont="1" applyFill="1" applyBorder="1" applyAlignment="1">
      <alignment horizontal="right" vertical="center"/>
    </xf>
    <xf numFmtId="4" fontId="8" fillId="2" borderId="3" xfId="0" quotePrefix="1" applyNumberFormat="1" applyFont="1" applyFill="1" applyBorder="1" applyAlignment="1">
      <alignment horizontal="right" vertical="center"/>
    </xf>
    <xf numFmtId="4" fontId="10" fillId="2" borderId="3" xfId="0" quotePrefix="1" applyNumberFormat="1" applyFont="1" applyFill="1" applyBorder="1" applyAlignment="1">
      <alignment horizontal="right" vertical="center"/>
    </xf>
    <xf numFmtId="4" fontId="10" fillId="2" borderId="3" xfId="0" applyNumberFormat="1" applyFont="1" applyFill="1" applyBorder="1" applyAlignment="1" applyProtection="1">
      <alignment vertical="center" wrapText="1"/>
    </xf>
    <xf numFmtId="4" fontId="1" fillId="0" borderId="3" xfId="0" applyNumberFormat="1" applyFont="1" applyBorder="1" applyAlignment="1">
      <alignment vertical="center"/>
    </xf>
    <xf numFmtId="4" fontId="8" fillId="2" borderId="3" xfId="0" quotePrefix="1" applyNumberFormat="1" applyFont="1" applyFill="1" applyBorder="1" applyAlignment="1">
      <alignment horizontal="right" vertical="center" wrapText="1"/>
    </xf>
    <xf numFmtId="0" fontId="8" fillId="2" borderId="0" xfId="0" applyNumberFormat="1" applyFont="1" applyFill="1" applyBorder="1" applyAlignment="1" applyProtection="1">
      <alignment horizontal="left" vertical="center" wrapText="1"/>
    </xf>
    <xf numFmtId="0" fontId="9" fillId="2" borderId="0" xfId="0" quotePrefix="1" applyFont="1" applyFill="1" applyBorder="1" applyAlignment="1">
      <alignment horizontal="left" vertical="center"/>
    </xf>
    <xf numFmtId="4" fontId="9" fillId="2" borderId="0" xfId="0" quotePrefix="1" applyNumberFormat="1" applyFont="1" applyFill="1" applyBorder="1" applyAlignment="1">
      <alignment horizontal="right" vertical="center"/>
    </xf>
    <xf numFmtId="4" fontId="3" fillId="2" borderId="0" xfId="0" applyNumberFormat="1" applyFont="1" applyFill="1" applyBorder="1" applyAlignment="1">
      <alignment horizontal="right"/>
    </xf>
    <xf numFmtId="4" fontId="26" fillId="2" borderId="3" xfId="0" quotePrefix="1" applyNumberFormat="1" applyFont="1" applyFill="1" applyBorder="1" applyAlignment="1">
      <alignment horizontal="right" vertical="center"/>
    </xf>
    <xf numFmtId="4" fontId="6" fillId="3" borderId="3" xfId="0" applyNumberFormat="1" applyFont="1" applyFill="1" applyBorder="1" applyAlignment="1">
      <alignment horizontal="right"/>
    </xf>
    <xf numFmtId="4" fontId="6" fillId="0" borderId="3" xfId="0" applyNumberFormat="1" applyFont="1" applyFill="1" applyBorder="1" applyAlignment="1">
      <alignment horizontal="right"/>
    </xf>
    <xf numFmtId="4" fontId="6" fillId="0" borderId="3" xfId="0" applyNumberFormat="1" applyFont="1" applyBorder="1" applyAlignment="1">
      <alignment horizontal="right"/>
    </xf>
    <xf numFmtId="4" fontId="10" fillId="3" borderId="1" xfId="0" quotePrefix="1" applyNumberFormat="1" applyFont="1" applyFill="1" applyBorder="1" applyAlignment="1">
      <alignment horizontal="right"/>
    </xf>
    <xf numFmtId="4" fontId="10" fillId="3" borderId="3" xfId="0" quotePrefix="1" applyNumberFormat="1" applyFont="1" applyFill="1" applyBorder="1" applyAlignment="1">
      <alignment horizontal="right"/>
    </xf>
    <xf numFmtId="4" fontId="10" fillId="4" borderId="1" xfId="0" quotePrefix="1" applyNumberFormat="1" applyFont="1" applyFill="1" applyBorder="1" applyAlignment="1">
      <alignment horizontal="right"/>
    </xf>
    <xf numFmtId="4" fontId="6" fillId="3" borderId="1" xfId="0" quotePrefix="1" applyNumberFormat="1" applyFont="1" applyFill="1" applyBorder="1" applyAlignment="1">
      <alignment horizontal="right"/>
    </xf>
    <xf numFmtId="4" fontId="6" fillId="3" borderId="3" xfId="0" quotePrefix="1" applyNumberFormat="1" applyFont="1" applyFill="1" applyBorder="1" applyAlignment="1">
      <alignment horizontal="right"/>
    </xf>
    <xf numFmtId="0" fontId="11" fillId="0" borderId="0" xfId="0" applyFont="1" applyAlignment="1">
      <alignment wrapText="1"/>
    </xf>
    <xf numFmtId="0" fontId="6" fillId="4" borderId="1" xfId="0" applyNumberFormat="1" applyFont="1" applyFill="1" applyBorder="1" applyAlignment="1" applyProtection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4" fontId="19" fillId="0" borderId="3" xfId="1" applyNumberFormat="1" applyFont="1" applyFill="1" applyBorder="1" applyAlignment="1" applyProtection="1">
      <alignment horizontal="righ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6" fillId="2" borderId="2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4" fontId="3" fillId="2" borderId="4" xfId="0" applyNumberFormat="1" applyFont="1" applyFill="1" applyBorder="1" applyAlignment="1">
      <alignment horizontal="right"/>
    </xf>
    <xf numFmtId="0" fontId="9" fillId="4" borderId="4" xfId="0" applyNumberFormat="1" applyFont="1" applyFill="1" applyBorder="1" applyAlignment="1" applyProtection="1">
      <alignment horizontal="left" vertical="center" wrapText="1"/>
    </xf>
    <xf numFmtId="4" fontId="9" fillId="4" borderId="4" xfId="0" applyNumberFormat="1" applyFont="1" applyFill="1" applyBorder="1" applyAlignment="1" applyProtection="1">
      <alignment horizontal="right" vertical="center" wrapText="1"/>
    </xf>
    <xf numFmtId="0" fontId="16" fillId="4" borderId="4" xfId="0" applyNumberFormat="1" applyFont="1" applyFill="1" applyBorder="1" applyAlignment="1" applyProtection="1">
      <alignment horizontal="left" vertical="center" wrapText="1"/>
    </xf>
    <xf numFmtId="4" fontId="3" fillId="4" borderId="4" xfId="0" applyNumberFormat="1" applyFont="1" applyFill="1" applyBorder="1" applyAlignment="1" applyProtection="1">
      <alignment horizontal="right" vertical="center" wrapText="1"/>
    </xf>
    <xf numFmtId="0" fontId="27" fillId="4" borderId="4" xfId="0" applyNumberFormat="1" applyFont="1" applyFill="1" applyBorder="1" applyAlignment="1" applyProtection="1">
      <alignment horizontal="left" vertical="center" wrapText="1"/>
    </xf>
    <xf numFmtId="4" fontId="16" fillId="4" borderId="4" xfId="0" applyNumberFormat="1" applyFont="1" applyFill="1" applyBorder="1" applyAlignment="1" applyProtection="1">
      <alignment horizontal="right" vertical="center" wrapText="1"/>
    </xf>
    <xf numFmtId="0" fontId="3" fillId="4" borderId="4" xfId="0" applyNumberFormat="1" applyFont="1" applyFill="1" applyBorder="1" applyAlignment="1" applyProtection="1">
      <alignment horizontal="left" vertical="center" wrapText="1"/>
    </xf>
    <xf numFmtId="0" fontId="6" fillId="5" borderId="4" xfId="0" applyNumberFormat="1" applyFont="1" applyFill="1" applyBorder="1" applyAlignment="1" applyProtection="1">
      <alignment horizontal="left" vertical="center" wrapText="1"/>
    </xf>
    <xf numFmtId="4" fontId="6" fillId="5" borderId="4" xfId="0" applyNumberFormat="1" applyFont="1" applyFill="1" applyBorder="1" applyAlignment="1" applyProtection="1">
      <alignment horizontal="right" vertical="center" wrapText="1"/>
    </xf>
    <xf numFmtId="16" fontId="9" fillId="2" borderId="3" xfId="0" applyNumberFormat="1" applyFont="1" applyFill="1" applyBorder="1" applyAlignment="1" applyProtection="1">
      <alignment horizontal="left" vertical="center" wrapText="1"/>
    </xf>
    <xf numFmtId="16" fontId="9" fillId="2" borderId="3" xfId="0" quotePrefix="1" applyNumberFormat="1" applyFont="1" applyFill="1" applyBorder="1" applyAlignment="1">
      <alignment horizontal="left" vertical="center"/>
    </xf>
    <xf numFmtId="0" fontId="9" fillId="2" borderId="3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1" fillId="0" borderId="0" xfId="0" applyFont="1" applyAlignment="1">
      <alignment wrapText="1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16" fillId="4" borderId="4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4" fontId="10" fillId="4" borderId="3" xfId="0" quotePrefix="1" applyNumberFormat="1" applyFont="1" applyFill="1" applyBorder="1" applyAlignment="1">
      <alignment horizontal="right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3" fillId="4" borderId="4" xfId="0" applyNumberFormat="1" applyFont="1" applyFill="1" applyBorder="1" applyAlignment="1" applyProtection="1">
      <alignment horizontal="left" vertical="center" wrapText="1"/>
    </xf>
    <xf numFmtId="0" fontId="3" fillId="6" borderId="4" xfId="0" applyNumberFormat="1" applyFont="1" applyFill="1" applyBorder="1" applyAlignment="1" applyProtection="1">
      <alignment horizontal="left" vertical="center" wrapText="1"/>
    </xf>
    <xf numFmtId="4" fontId="3" fillId="6" borderId="4" xfId="0" applyNumberFormat="1" applyFont="1" applyFill="1" applyBorder="1" applyAlignment="1" applyProtection="1">
      <alignment horizontal="right" vertical="center" wrapText="1"/>
    </xf>
    <xf numFmtId="4" fontId="3" fillId="6" borderId="4" xfId="0" applyNumberFormat="1" applyFont="1" applyFill="1" applyBorder="1" applyAlignment="1">
      <alignment horizontal="right"/>
    </xf>
    <xf numFmtId="4" fontId="6" fillId="2" borderId="4" xfId="0" applyNumberFormat="1" applyFont="1" applyFill="1" applyBorder="1" applyAlignment="1">
      <alignment horizontal="right"/>
    </xf>
    <xf numFmtId="0" fontId="31" fillId="2" borderId="4" xfId="0" applyNumberFormat="1" applyFont="1" applyFill="1" applyBorder="1" applyAlignment="1" applyProtection="1">
      <alignment horizontal="left" vertical="center" wrapText="1"/>
    </xf>
    <xf numFmtId="0" fontId="32" fillId="4" borderId="4" xfId="0" applyNumberFormat="1" applyFont="1" applyFill="1" applyBorder="1" applyAlignment="1" applyProtection="1">
      <alignment horizontal="left" vertical="center" wrapText="1"/>
    </xf>
    <xf numFmtId="0" fontId="32" fillId="6" borderId="4" xfId="0" applyNumberFormat="1" applyFont="1" applyFill="1" applyBorder="1" applyAlignment="1" applyProtection="1">
      <alignment horizontal="left" vertical="center" wrapText="1"/>
    </xf>
    <xf numFmtId="4" fontId="3" fillId="4" borderId="4" xfId="0" applyNumberFormat="1" applyFont="1" applyFill="1" applyBorder="1" applyAlignment="1">
      <alignment horizontal="right"/>
    </xf>
    <xf numFmtId="0" fontId="16" fillId="2" borderId="1" xfId="0" applyNumberFormat="1" applyFont="1" applyFill="1" applyBorder="1" applyAlignment="1" applyProtection="1">
      <alignment horizontal="left" vertical="center" wrapText="1"/>
    </xf>
    <xf numFmtId="0" fontId="16" fillId="2" borderId="2" xfId="0" applyNumberFormat="1" applyFont="1" applyFill="1" applyBorder="1" applyAlignment="1" applyProtection="1">
      <alignment horizontal="left" vertical="center" wrapText="1"/>
    </xf>
    <xf numFmtId="0" fontId="16" fillId="2" borderId="4" xfId="0" applyNumberFormat="1" applyFont="1" applyFill="1" applyBorder="1" applyAlignment="1" applyProtection="1">
      <alignment horizontal="left" vertical="center" wrapText="1"/>
    </xf>
    <xf numFmtId="0" fontId="6" fillId="2" borderId="2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16" fillId="2" borderId="1" xfId="0" applyNumberFormat="1" applyFont="1" applyFill="1" applyBorder="1" applyAlignment="1" applyProtection="1">
      <alignment horizontal="center" vertical="center" wrapText="1"/>
    </xf>
    <xf numFmtId="4" fontId="9" fillId="2" borderId="3" xfId="0" quotePrefix="1" applyNumberFormat="1" applyFont="1" applyFill="1" applyBorder="1" applyAlignment="1" applyProtection="1">
      <alignment horizontal="right" vertical="center" wrapText="1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1" fillId="0" borderId="0" xfId="0" applyFont="1" applyAlignment="1">
      <alignment wrapText="1"/>
    </xf>
    <xf numFmtId="4" fontId="6" fillId="2" borderId="3" xfId="0" applyNumberFormat="1" applyFont="1" applyFill="1" applyBorder="1" applyAlignment="1">
      <alignment horizontal="right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10" fillId="4" borderId="1" xfId="0" applyNumberFormat="1" applyFont="1" applyFill="1" applyBorder="1" applyAlignment="1" applyProtection="1">
      <alignment horizontal="left" vertical="center" wrapText="1"/>
    </xf>
    <xf numFmtId="0" fontId="10" fillId="4" borderId="2" xfId="0" applyNumberFormat="1" applyFont="1" applyFill="1" applyBorder="1" applyAlignment="1" applyProtection="1">
      <alignment horizontal="left" vertical="center" wrapText="1"/>
    </xf>
    <xf numFmtId="0" fontId="10" fillId="4" borderId="4" xfId="0" applyNumberFormat="1" applyFont="1" applyFill="1" applyBorder="1" applyAlignment="1" applyProtection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10" fillId="3" borderId="1" xfId="0" quotePrefix="1" applyNumberFormat="1" applyFont="1" applyFill="1" applyBorder="1" applyAlignment="1" applyProtection="1">
      <alignment horizontal="left" vertical="center" wrapText="1"/>
    </xf>
    <xf numFmtId="0" fontId="8" fillId="3" borderId="2" xfId="0" applyNumberFormat="1" applyFont="1" applyFill="1" applyBorder="1" applyAlignment="1" applyProtection="1">
      <alignment vertical="center" wrapText="1"/>
    </xf>
    <xf numFmtId="0" fontId="13" fillId="0" borderId="0" xfId="0" applyNumberFormat="1" applyFont="1" applyFill="1" applyBorder="1" applyAlignment="1" applyProtection="1">
      <alignment wrapText="1"/>
    </xf>
    <xf numFmtId="0" fontId="14" fillId="0" borderId="0" xfId="0" applyNumberFormat="1" applyFont="1" applyFill="1" applyBorder="1" applyAlignment="1" applyProtection="1">
      <alignment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6" fillId="0" borderId="1" xfId="0" quotePrefix="1" applyFont="1" applyBorder="1" applyAlignment="1">
      <alignment horizontal="center" wrapText="1"/>
    </xf>
    <xf numFmtId="0" fontId="6" fillId="0" borderId="2" xfId="0" quotePrefix="1" applyFont="1" applyBorder="1" applyAlignment="1">
      <alignment horizontal="center" wrapText="1"/>
    </xf>
    <xf numFmtId="0" fontId="6" fillId="0" borderId="4" xfId="0" quotePrefix="1" applyFont="1" applyBorder="1" applyAlignment="1">
      <alignment horizontal="center" wrapText="1"/>
    </xf>
    <xf numFmtId="0" fontId="10" fillId="0" borderId="1" xfId="0" quotePrefix="1" applyFont="1" applyBorder="1" applyAlignment="1">
      <alignment horizontal="left" vertical="center"/>
    </xf>
    <xf numFmtId="0" fontId="8" fillId="0" borderId="2" xfId="0" applyNumberFormat="1" applyFont="1" applyFill="1" applyBorder="1" applyAlignment="1" applyProtection="1">
      <alignment vertical="center"/>
    </xf>
    <xf numFmtId="0" fontId="10" fillId="0" borderId="1" xfId="0" quotePrefix="1" applyNumberFormat="1" applyFont="1" applyFill="1" applyBorder="1" applyAlignment="1" applyProtection="1">
      <alignment horizontal="left" vertical="center" wrapText="1"/>
    </xf>
    <xf numFmtId="0" fontId="8" fillId="0" borderId="2" xfId="0" applyNumberFormat="1" applyFont="1" applyFill="1" applyBorder="1" applyAlignment="1" applyProtection="1">
      <alignment vertical="center" wrapText="1"/>
    </xf>
    <xf numFmtId="0" fontId="10" fillId="3" borderId="1" xfId="0" applyNumberFormat="1" applyFont="1" applyFill="1" applyBorder="1" applyAlignment="1" applyProtection="1">
      <alignment horizontal="left" vertical="center" wrapText="1"/>
    </xf>
    <xf numFmtId="0" fontId="10" fillId="3" borderId="2" xfId="0" applyNumberFormat="1" applyFont="1" applyFill="1" applyBorder="1" applyAlignment="1" applyProtection="1">
      <alignment horizontal="left" vertical="center" wrapText="1"/>
    </xf>
    <xf numFmtId="0" fontId="10" fillId="3" borderId="4" xfId="0" applyNumberFormat="1" applyFont="1" applyFill="1" applyBorder="1" applyAlignment="1" applyProtection="1">
      <alignment horizontal="left" vertical="center" wrapText="1"/>
    </xf>
    <xf numFmtId="0" fontId="10" fillId="0" borderId="1" xfId="0" applyNumberFormat="1" applyFont="1" applyFill="1" applyBorder="1" applyAlignment="1" applyProtection="1">
      <alignment horizontal="left" vertical="center" wrapText="1"/>
    </xf>
    <xf numFmtId="0" fontId="10" fillId="0" borderId="2" xfId="0" applyNumberFormat="1" applyFont="1" applyFill="1" applyBorder="1" applyAlignment="1" applyProtection="1">
      <alignment horizontal="left" vertical="center" wrapText="1"/>
    </xf>
    <xf numFmtId="0" fontId="10" fillId="0" borderId="4" xfId="0" applyNumberFormat="1" applyFont="1" applyFill="1" applyBorder="1" applyAlignment="1" applyProtection="1">
      <alignment horizontal="left" vertical="center" wrapText="1"/>
    </xf>
    <xf numFmtId="0" fontId="10" fillId="0" borderId="1" xfId="0" quotePrefix="1" applyFont="1" applyFill="1" applyBorder="1" applyAlignment="1">
      <alignment horizontal="left" vertical="center"/>
    </xf>
    <xf numFmtId="0" fontId="10" fillId="0" borderId="2" xfId="0" quotePrefix="1" applyFont="1" applyFill="1" applyBorder="1" applyAlignment="1">
      <alignment horizontal="left" vertical="center"/>
    </xf>
    <xf numFmtId="0" fontId="10" fillId="0" borderId="4" xfId="0" quotePrefix="1" applyFont="1" applyFill="1" applyBorder="1" applyAlignment="1">
      <alignment horizontal="left" vertical="center"/>
    </xf>
    <xf numFmtId="0" fontId="11" fillId="0" borderId="0" xfId="0" applyFont="1" applyAlignment="1">
      <alignment wrapText="1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0" fontId="1" fillId="0" borderId="3" xfId="0" applyFont="1" applyBorder="1" applyAlignment="1">
      <alignment horizontal="right" vertical="center"/>
    </xf>
    <xf numFmtId="0" fontId="8" fillId="2" borderId="1" xfId="0" applyNumberFormat="1" applyFont="1" applyFill="1" applyBorder="1" applyAlignment="1" applyProtection="1">
      <alignment horizontal="left" vertical="center" wrapText="1"/>
    </xf>
    <xf numFmtId="0" fontId="8" fillId="2" borderId="4" xfId="0" applyNumberFormat="1" applyFont="1" applyFill="1" applyBorder="1" applyAlignment="1" applyProtection="1">
      <alignment horizontal="left" vertical="center" wrapText="1"/>
    </xf>
    <xf numFmtId="0" fontId="6" fillId="4" borderId="1" xfId="0" applyNumberFormat="1" applyFont="1" applyFill="1" applyBorder="1" applyAlignment="1" applyProtection="1">
      <alignment horizontal="center" vertical="center" wrapText="1"/>
    </xf>
    <xf numFmtId="0" fontId="6" fillId="4" borderId="2" xfId="0" applyNumberFormat="1" applyFont="1" applyFill="1" applyBorder="1" applyAlignment="1" applyProtection="1">
      <alignment horizontal="center" vertical="center" wrapText="1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left" vertical="center" wrapText="1"/>
    </xf>
    <xf numFmtId="0" fontId="6" fillId="2" borderId="2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16" fillId="4" borderId="1" xfId="0" applyNumberFormat="1" applyFont="1" applyFill="1" applyBorder="1" applyAlignment="1" applyProtection="1">
      <alignment horizontal="left" vertical="center" wrapText="1"/>
    </xf>
    <xf numFmtId="0" fontId="16" fillId="4" borderId="2" xfId="0" applyNumberFormat="1" applyFont="1" applyFill="1" applyBorder="1" applyAlignment="1" applyProtection="1">
      <alignment horizontal="left" vertical="center" wrapText="1"/>
    </xf>
    <xf numFmtId="0" fontId="16" fillId="4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2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0" fontId="16" fillId="6" borderId="1" xfId="0" applyNumberFormat="1" applyFont="1" applyFill="1" applyBorder="1" applyAlignment="1" applyProtection="1">
      <alignment horizontal="left" vertical="center" wrapText="1"/>
    </xf>
    <xf numFmtId="0" fontId="16" fillId="6" borderId="2" xfId="0" applyNumberFormat="1" applyFont="1" applyFill="1" applyBorder="1" applyAlignment="1" applyProtection="1">
      <alignment horizontal="left" vertical="center" wrapText="1"/>
    </xf>
    <xf numFmtId="0" fontId="16" fillId="6" borderId="4" xfId="0" applyNumberFormat="1" applyFont="1" applyFill="1" applyBorder="1" applyAlignment="1" applyProtection="1">
      <alignment horizontal="left" vertical="center" wrapText="1"/>
    </xf>
    <xf numFmtId="0" fontId="6" fillId="5" borderId="1" xfId="0" applyNumberFormat="1" applyFont="1" applyFill="1" applyBorder="1" applyAlignment="1" applyProtection="1">
      <alignment horizontal="left" vertical="center" wrapText="1"/>
    </xf>
    <xf numFmtId="0" fontId="6" fillId="5" borderId="2" xfId="0" applyNumberFormat="1" applyFont="1" applyFill="1" applyBorder="1" applyAlignment="1" applyProtection="1">
      <alignment horizontal="left" vertical="center" wrapText="1"/>
    </xf>
    <xf numFmtId="0" fontId="6" fillId="5" borderId="4" xfId="0" applyNumberFormat="1" applyFont="1" applyFill="1" applyBorder="1" applyAlignment="1" applyProtection="1">
      <alignment horizontal="left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left" vertical="top" wrapText="1"/>
    </xf>
    <xf numFmtId="0" fontId="3" fillId="2" borderId="2" xfId="0" applyNumberFormat="1" applyFont="1" applyFill="1" applyBorder="1" applyAlignment="1" applyProtection="1">
      <alignment horizontal="left" vertical="top" wrapText="1"/>
    </xf>
    <xf numFmtId="0" fontId="3" fillId="2" borderId="4" xfId="0" applyNumberFormat="1" applyFont="1" applyFill="1" applyBorder="1" applyAlignment="1" applyProtection="1">
      <alignment horizontal="left" vertical="top" wrapText="1"/>
    </xf>
    <xf numFmtId="0" fontId="6" fillId="4" borderId="1" xfId="0" applyNumberFormat="1" applyFont="1" applyFill="1" applyBorder="1" applyAlignment="1" applyProtection="1">
      <alignment horizontal="left" vertical="center" wrapText="1"/>
    </xf>
    <xf numFmtId="0" fontId="6" fillId="4" borderId="2" xfId="0" applyNumberFormat="1" applyFont="1" applyFill="1" applyBorder="1" applyAlignment="1" applyProtection="1">
      <alignment horizontal="left" vertical="center" wrapText="1"/>
    </xf>
    <xf numFmtId="0" fontId="6" fillId="4" borderId="4" xfId="0" applyNumberFormat="1" applyFont="1" applyFill="1" applyBorder="1" applyAlignment="1" applyProtection="1">
      <alignment horizontal="left" vertical="center" wrapText="1"/>
    </xf>
    <xf numFmtId="0" fontId="9" fillId="4" borderId="1" xfId="0" applyNumberFormat="1" applyFont="1" applyFill="1" applyBorder="1" applyAlignment="1" applyProtection="1">
      <alignment horizontal="left" vertical="center" wrapText="1"/>
    </xf>
    <xf numFmtId="0" fontId="9" fillId="4" borderId="2" xfId="0" applyNumberFormat="1" applyFont="1" applyFill="1" applyBorder="1" applyAlignment="1" applyProtection="1">
      <alignment horizontal="left" vertical="center" wrapText="1"/>
    </xf>
    <xf numFmtId="0" fontId="9" fillId="4" borderId="4" xfId="0" applyNumberFormat="1" applyFont="1" applyFill="1" applyBorder="1" applyAlignment="1" applyProtection="1">
      <alignment horizontal="left" vertical="center" wrapText="1"/>
    </xf>
    <xf numFmtId="0" fontId="30" fillId="2" borderId="1" xfId="0" applyNumberFormat="1" applyFont="1" applyFill="1" applyBorder="1" applyAlignment="1" applyProtection="1">
      <alignment horizontal="left" vertical="center" wrapText="1"/>
    </xf>
    <xf numFmtId="0" fontId="30" fillId="2" borderId="2" xfId="0" applyNumberFormat="1" applyFont="1" applyFill="1" applyBorder="1" applyAlignment="1" applyProtection="1">
      <alignment horizontal="left" vertical="center" wrapText="1"/>
    </xf>
    <xf numFmtId="0" fontId="30" fillId="2" borderId="4" xfId="0" applyNumberFormat="1" applyFont="1" applyFill="1" applyBorder="1" applyAlignment="1" applyProtection="1">
      <alignment horizontal="left" vertical="center" wrapText="1"/>
    </xf>
    <xf numFmtId="0" fontId="16" fillId="6" borderId="1" xfId="0" applyNumberFormat="1" applyFont="1" applyFill="1" applyBorder="1" applyAlignment="1" applyProtection="1">
      <alignment horizontal="left" vertical="center"/>
    </xf>
    <xf numFmtId="0" fontId="16" fillId="6" borderId="2" xfId="0" applyNumberFormat="1" applyFont="1" applyFill="1" applyBorder="1" applyAlignment="1" applyProtection="1">
      <alignment horizontal="left" vertical="center"/>
    </xf>
    <xf numFmtId="0" fontId="16" fillId="6" borderId="4" xfId="0" applyNumberFormat="1" applyFont="1" applyFill="1" applyBorder="1" applyAlignment="1" applyProtection="1">
      <alignment horizontal="left" vertical="center"/>
    </xf>
    <xf numFmtId="0" fontId="3" fillId="4" borderId="1" xfId="0" applyNumberFormat="1" applyFont="1" applyFill="1" applyBorder="1" applyAlignment="1" applyProtection="1">
      <alignment horizontal="left" vertical="center" wrapText="1"/>
    </xf>
    <xf numFmtId="0" fontId="3" fillId="4" borderId="2" xfId="0" applyNumberFormat="1" applyFont="1" applyFill="1" applyBorder="1" applyAlignment="1" applyProtection="1">
      <alignment horizontal="left" vertical="center" wrapText="1"/>
    </xf>
    <xf numFmtId="0" fontId="3" fillId="4" borderId="4" xfId="0" applyNumberFormat="1" applyFont="1" applyFill="1" applyBorder="1" applyAlignment="1" applyProtection="1">
      <alignment horizontal="left" vertical="center" wrapText="1"/>
    </xf>
    <xf numFmtId="0" fontId="0" fillId="0" borderId="0" xfId="0" applyAlignment="1">
      <alignment horizontal="center"/>
    </xf>
  </cellXfs>
  <cellStyles count="2">
    <cellStyle name="Normalno" xfId="0" builtinId="0"/>
    <cellStyle name="Normalno 2" xfId="1" xr:uid="{EE9DC77C-0F6C-4D9B-883B-3A2A518A2F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0"/>
  <sheetViews>
    <sheetView tabSelected="1" workbookViewId="0">
      <selection sqref="A1:F1"/>
    </sheetView>
  </sheetViews>
  <sheetFormatPr defaultRowHeight="15" x14ac:dyDescent="0.25"/>
  <cols>
    <col min="5" max="7" width="25.28515625" customWidth="1"/>
    <col min="8" max="8" width="22.140625" customWidth="1"/>
    <col min="9" max="9" width="24" customWidth="1"/>
    <col min="10" max="10" width="26.5703125" customWidth="1"/>
    <col min="11" max="11" width="7" customWidth="1"/>
    <col min="12" max="12" width="7.28515625" customWidth="1"/>
  </cols>
  <sheetData>
    <row r="1" spans="1:12" x14ac:dyDescent="0.25">
      <c r="A1" s="170"/>
      <c r="B1" s="171"/>
      <c r="C1" s="171"/>
      <c r="D1" s="171"/>
      <c r="E1" s="171"/>
      <c r="F1" s="171"/>
    </row>
    <row r="2" spans="1:12" x14ac:dyDescent="0.25">
      <c r="A2" s="171"/>
      <c r="B2" s="171"/>
      <c r="C2" s="171"/>
      <c r="D2" s="171"/>
      <c r="E2" s="171"/>
      <c r="F2" s="171"/>
    </row>
    <row r="3" spans="1:12" x14ac:dyDescent="0.25">
      <c r="A3" s="171"/>
      <c r="B3" s="171"/>
      <c r="C3" s="171"/>
      <c r="D3" s="171"/>
      <c r="E3" s="171"/>
      <c r="F3" s="171"/>
    </row>
    <row r="4" spans="1:12" x14ac:dyDescent="0.25">
      <c r="A4" s="171"/>
      <c r="B4" s="171"/>
      <c r="C4" s="171"/>
      <c r="D4" s="171"/>
      <c r="E4" s="171"/>
      <c r="F4" s="171"/>
    </row>
    <row r="5" spans="1:12" x14ac:dyDescent="0.25">
      <c r="A5" s="170"/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</row>
    <row r="6" spans="1:12" x14ac:dyDescent="0.25">
      <c r="A6" s="170"/>
      <c r="B6" s="170"/>
      <c r="C6" s="170"/>
      <c r="D6" s="170"/>
      <c r="E6" s="170"/>
      <c r="F6" s="170"/>
      <c r="G6" s="170"/>
      <c r="H6" s="170"/>
      <c r="I6" s="170"/>
      <c r="J6" s="170"/>
      <c r="K6" s="170"/>
      <c r="L6" s="170"/>
    </row>
    <row r="7" spans="1:12" ht="8.25" customHeight="1" x14ac:dyDescent="0.25">
      <c r="A7" s="181"/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1"/>
    </row>
    <row r="8" spans="1:12" ht="42" customHeight="1" x14ac:dyDescent="0.25">
      <c r="A8" s="181" t="s">
        <v>223</v>
      </c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</row>
    <row r="9" spans="1:12" ht="9.75" customHeight="1" x14ac:dyDescent="0.25">
      <c r="A9" s="118"/>
      <c r="B9" s="118"/>
      <c r="C9" s="118"/>
      <c r="D9" s="118"/>
      <c r="E9" s="118"/>
      <c r="F9" s="118"/>
      <c r="G9" s="118"/>
      <c r="H9" s="118"/>
      <c r="I9" s="118"/>
      <c r="J9" s="118"/>
      <c r="K9" s="167"/>
      <c r="L9" s="118"/>
    </row>
    <row r="10" spans="1:12" ht="15.75" customHeight="1" x14ac:dyDescent="0.25">
      <c r="A10" s="181" t="s">
        <v>27</v>
      </c>
      <c r="B10" s="181"/>
      <c r="C10" s="181"/>
      <c r="D10" s="181"/>
      <c r="E10" s="181"/>
      <c r="F10" s="181"/>
      <c r="G10" s="181"/>
      <c r="H10" s="181"/>
      <c r="I10" s="181"/>
      <c r="J10" s="181"/>
      <c r="K10" s="181"/>
      <c r="L10" s="181"/>
    </row>
    <row r="11" spans="1:12" ht="6" customHeight="1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</row>
    <row r="12" spans="1:12" ht="18" customHeight="1" x14ac:dyDescent="0.25">
      <c r="A12" s="181" t="s">
        <v>33</v>
      </c>
      <c r="B12" s="181"/>
      <c r="C12" s="181"/>
      <c r="D12" s="181"/>
      <c r="E12" s="181"/>
      <c r="F12" s="181"/>
      <c r="G12" s="181"/>
      <c r="H12" s="181"/>
      <c r="I12" s="181"/>
      <c r="J12" s="181"/>
      <c r="K12" s="181"/>
      <c r="L12" s="181"/>
    </row>
    <row r="13" spans="1:12" ht="15" customHeight="1" x14ac:dyDescent="0.25">
      <c r="A13" s="1"/>
      <c r="B13" s="2"/>
      <c r="C13" s="2"/>
      <c r="D13" s="2"/>
      <c r="E13" s="6"/>
      <c r="F13" s="7"/>
      <c r="G13" s="7"/>
      <c r="H13" s="7"/>
      <c r="I13" s="7"/>
      <c r="J13" s="7"/>
      <c r="K13" s="7"/>
      <c r="L13" s="7"/>
    </row>
    <row r="14" spans="1:12" ht="25.5" customHeight="1" x14ac:dyDescent="0.25">
      <c r="A14" s="28"/>
      <c r="B14" s="29"/>
      <c r="C14" s="29"/>
      <c r="D14" s="30"/>
      <c r="E14" s="31"/>
      <c r="F14" s="3" t="s">
        <v>174</v>
      </c>
      <c r="G14" s="3" t="s">
        <v>188</v>
      </c>
      <c r="H14" s="3" t="s">
        <v>179</v>
      </c>
      <c r="I14" s="3" t="s">
        <v>210</v>
      </c>
      <c r="J14" s="3" t="s">
        <v>211</v>
      </c>
      <c r="K14" s="3" t="s">
        <v>224</v>
      </c>
      <c r="L14" s="3" t="s">
        <v>220</v>
      </c>
    </row>
    <row r="15" spans="1:12" ht="15" customHeight="1" x14ac:dyDescent="0.25">
      <c r="A15" s="182">
        <v>1</v>
      </c>
      <c r="B15" s="183"/>
      <c r="C15" s="183"/>
      <c r="D15" s="183"/>
      <c r="E15" s="184"/>
      <c r="F15" s="3">
        <v>2</v>
      </c>
      <c r="G15" s="3">
        <v>3</v>
      </c>
      <c r="H15" s="3">
        <v>4</v>
      </c>
      <c r="I15" s="3">
        <v>5</v>
      </c>
      <c r="J15" s="3">
        <v>6</v>
      </c>
      <c r="K15" s="3" t="s">
        <v>225</v>
      </c>
      <c r="L15" s="3" t="s">
        <v>226</v>
      </c>
    </row>
    <row r="16" spans="1:12" ht="15" customHeight="1" x14ac:dyDescent="0.25">
      <c r="A16" s="189" t="s">
        <v>0</v>
      </c>
      <c r="B16" s="190"/>
      <c r="C16" s="190"/>
      <c r="D16" s="190"/>
      <c r="E16" s="191"/>
      <c r="F16" s="84">
        <f>F17+F18</f>
        <v>1991105.06</v>
      </c>
      <c r="G16" s="84">
        <f t="shared" ref="G16:J16" si="0">G17+G18</f>
        <v>2058425.2400000002</v>
      </c>
      <c r="H16" s="84">
        <f t="shared" si="0"/>
        <v>2151234.96</v>
      </c>
      <c r="I16" s="84">
        <f t="shared" si="0"/>
        <v>2777477.19</v>
      </c>
      <c r="J16" s="84">
        <f t="shared" si="0"/>
        <v>2509644.7000000002</v>
      </c>
      <c r="K16" s="84">
        <f>(J16/F16)*100</f>
        <v>126.04280660107408</v>
      </c>
      <c r="L16" s="84">
        <f>(J16/I16)*100</f>
        <v>90.356986874120835</v>
      </c>
    </row>
    <row r="17" spans="1:12" ht="15" customHeight="1" x14ac:dyDescent="0.25">
      <c r="A17" s="192" t="s">
        <v>109</v>
      </c>
      <c r="B17" s="193"/>
      <c r="C17" s="193"/>
      <c r="D17" s="193"/>
      <c r="E17" s="194"/>
      <c r="F17" s="85">
        <f>' Račun prihoda i rashoda'!E11</f>
        <v>1991105.06</v>
      </c>
      <c r="G17" s="85">
        <f>' Račun prihoda i rashoda'!F11</f>
        <v>2058425.2400000002</v>
      </c>
      <c r="H17" s="85">
        <f>' Račun prihoda i rashoda'!G11</f>
        <v>2151234.96</v>
      </c>
      <c r="I17" s="85">
        <f>' Račun prihoda i rashoda'!H11</f>
        <v>2777477.19</v>
      </c>
      <c r="J17" s="85">
        <f>' Račun prihoda i rashoda'!I11</f>
        <v>2509644.7000000002</v>
      </c>
      <c r="K17" s="169"/>
      <c r="L17" s="84"/>
    </row>
    <row r="18" spans="1:12" ht="15" customHeight="1" x14ac:dyDescent="0.25">
      <c r="A18" s="195" t="s">
        <v>110</v>
      </c>
      <c r="B18" s="196"/>
      <c r="C18" s="196"/>
      <c r="D18" s="196"/>
      <c r="E18" s="197"/>
      <c r="F18" s="85">
        <v>0</v>
      </c>
      <c r="G18" s="85">
        <v>0</v>
      </c>
      <c r="H18" s="85">
        <v>0</v>
      </c>
      <c r="I18" s="85">
        <v>0</v>
      </c>
      <c r="J18" s="85">
        <v>0</v>
      </c>
      <c r="K18" s="169"/>
      <c r="L18" s="84"/>
    </row>
    <row r="19" spans="1:12" x14ac:dyDescent="0.25">
      <c r="A19" s="32" t="s">
        <v>2</v>
      </c>
      <c r="B19" s="35"/>
      <c r="C19" s="35"/>
      <c r="D19" s="35"/>
      <c r="E19" s="35"/>
      <c r="F19" s="84">
        <f>F20+F21</f>
        <v>1983857.98</v>
      </c>
      <c r="G19" s="84">
        <f t="shared" ref="G19:J19" si="1">G20+G21</f>
        <v>2058425.24</v>
      </c>
      <c r="H19" s="84">
        <f t="shared" si="1"/>
        <v>2141016.61</v>
      </c>
      <c r="I19" s="84">
        <f t="shared" si="1"/>
        <v>2760928.3400000003</v>
      </c>
      <c r="J19" s="84">
        <f t="shared" si="1"/>
        <v>2544458.23</v>
      </c>
      <c r="K19" s="84">
        <f t="shared" ref="K19" si="2">(J19/F19)*100</f>
        <v>128.25808377674292</v>
      </c>
      <c r="L19" s="84">
        <f t="shared" ref="L19" si="3">(J19/I19)*100</f>
        <v>92.159517258604396</v>
      </c>
    </row>
    <row r="20" spans="1:12" x14ac:dyDescent="0.25">
      <c r="A20" s="187" t="s">
        <v>111</v>
      </c>
      <c r="B20" s="188"/>
      <c r="C20" s="188"/>
      <c r="D20" s="188"/>
      <c r="E20" s="188"/>
      <c r="F20" s="85">
        <f>' Račun prihoda i rashoda'!E44</f>
        <v>1938719.45</v>
      </c>
      <c r="G20" s="85">
        <f>' Račun prihoda i rashoda'!F44</f>
        <v>2014970.6</v>
      </c>
      <c r="H20" s="85">
        <f>' Račun prihoda i rashoda'!G44</f>
        <v>2040212.18</v>
      </c>
      <c r="I20" s="85">
        <f>' Račun prihoda i rashoda'!H44</f>
        <v>2584777.1100000003</v>
      </c>
      <c r="J20" s="85">
        <f>' Račun prihoda i rashoda'!I44</f>
        <v>2396211.98</v>
      </c>
      <c r="K20" s="169"/>
      <c r="L20" s="84"/>
    </row>
    <row r="21" spans="1:12" x14ac:dyDescent="0.25">
      <c r="A21" s="185" t="s">
        <v>112</v>
      </c>
      <c r="B21" s="186"/>
      <c r="C21" s="186"/>
      <c r="D21" s="186"/>
      <c r="E21" s="186"/>
      <c r="F21" s="86">
        <f>' Račun prihoda i rashoda'!E102</f>
        <v>45138.53</v>
      </c>
      <c r="G21" s="86">
        <f>' Račun prihoda i rashoda'!F102</f>
        <v>43454.64</v>
      </c>
      <c r="H21" s="86">
        <f>' Račun prihoda i rashoda'!G102</f>
        <v>100804.43</v>
      </c>
      <c r="I21" s="86">
        <f>' Račun prihoda i rashoda'!H102</f>
        <v>176151.23</v>
      </c>
      <c r="J21" s="86">
        <f>' Račun prihoda i rashoda'!I102</f>
        <v>148246.25</v>
      </c>
      <c r="K21" s="169"/>
      <c r="L21" s="84"/>
    </row>
    <row r="22" spans="1:12" x14ac:dyDescent="0.25">
      <c r="A22" s="177" t="s">
        <v>3</v>
      </c>
      <c r="B22" s="178"/>
      <c r="C22" s="178"/>
      <c r="D22" s="178"/>
      <c r="E22" s="178"/>
      <c r="F22" s="84">
        <f>F16-F19</f>
        <v>7247.0800000000745</v>
      </c>
      <c r="G22" s="84">
        <f t="shared" ref="G22:J22" si="4">G16-G19</f>
        <v>0</v>
      </c>
      <c r="H22" s="84">
        <f t="shared" si="4"/>
        <v>10218.350000000093</v>
      </c>
      <c r="I22" s="84">
        <f t="shared" si="4"/>
        <v>16548.849999999627</v>
      </c>
      <c r="J22" s="84">
        <f t="shared" si="4"/>
        <v>-34813.529999999795</v>
      </c>
      <c r="K22" s="84"/>
      <c r="L22" s="84"/>
    </row>
    <row r="23" spans="1:12" ht="11.25" customHeight="1" x14ac:dyDescent="0.25">
      <c r="A23" s="22"/>
      <c r="B23" s="20"/>
      <c r="C23" s="20"/>
      <c r="D23" s="20"/>
      <c r="E23" s="20"/>
      <c r="F23" s="20"/>
      <c r="G23" s="20"/>
      <c r="H23" s="20"/>
      <c r="I23" s="21"/>
      <c r="J23" s="21"/>
      <c r="K23" s="21"/>
      <c r="L23" s="21"/>
    </row>
    <row r="24" spans="1:12" ht="18" customHeight="1" x14ac:dyDescent="0.25">
      <c r="A24" s="181" t="s">
        <v>34</v>
      </c>
      <c r="B24" s="198"/>
      <c r="C24" s="198"/>
      <c r="D24" s="198"/>
      <c r="E24" s="198"/>
      <c r="F24" s="198"/>
      <c r="G24" s="198"/>
      <c r="H24" s="198"/>
      <c r="I24" s="198"/>
      <c r="J24" s="198"/>
      <c r="K24" s="198"/>
      <c r="L24" s="198"/>
    </row>
    <row r="25" spans="1:12" ht="18" x14ac:dyDescent="0.25">
      <c r="A25" s="22"/>
      <c r="B25" s="20"/>
      <c r="C25" s="20"/>
      <c r="D25" s="20"/>
      <c r="E25" s="20"/>
      <c r="F25" s="20"/>
      <c r="G25" s="20"/>
      <c r="H25" s="20"/>
      <c r="I25" s="21"/>
      <c r="J25" s="21"/>
      <c r="K25" s="21"/>
      <c r="L25" s="21"/>
    </row>
    <row r="26" spans="1:12" x14ac:dyDescent="0.25">
      <c r="A26" s="28"/>
      <c r="B26" s="29"/>
      <c r="C26" s="29"/>
      <c r="D26" s="30"/>
      <c r="E26" s="31"/>
      <c r="F26" s="3" t="s">
        <v>174</v>
      </c>
      <c r="G26" s="3" t="s">
        <v>188</v>
      </c>
      <c r="H26" s="3" t="s">
        <v>179</v>
      </c>
      <c r="I26" s="3" t="s">
        <v>210</v>
      </c>
      <c r="J26" s="3" t="s">
        <v>211</v>
      </c>
      <c r="K26" s="3" t="s">
        <v>224</v>
      </c>
      <c r="L26" s="3" t="s">
        <v>224</v>
      </c>
    </row>
    <row r="27" spans="1:12" x14ac:dyDescent="0.25">
      <c r="A27" s="182">
        <v>1</v>
      </c>
      <c r="B27" s="183"/>
      <c r="C27" s="183"/>
      <c r="D27" s="183"/>
      <c r="E27" s="184"/>
      <c r="F27" s="3">
        <v>2</v>
      </c>
      <c r="G27" s="3">
        <v>3</v>
      </c>
      <c r="H27" s="3">
        <v>4</v>
      </c>
      <c r="I27" s="3">
        <v>5</v>
      </c>
      <c r="J27" s="3">
        <v>6</v>
      </c>
      <c r="K27" s="3" t="s">
        <v>228</v>
      </c>
      <c r="L27" s="3" t="s">
        <v>229</v>
      </c>
    </row>
    <row r="28" spans="1:12" ht="15.75" customHeight="1" x14ac:dyDescent="0.25">
      <c r="A28" s="185" t="s">
        <v>113</v>
      </c>
      <c r="B28" s="186"/>
      <c r="C28" s="186"/>
      <c r="D28" s="186"/>
      <c r="E28" s="186"/>
      <c r="F28" s="86">
        <v>0</v>
      </c>
      <c r="G28" s="86">
        <v>0</v>
      </c>
      <c r="H28" s="86">
        <v>0</v>
      </c>
      <c r="I28" s="86">
        <v>0</v>
      </c>
      <c r="J28" s="86">
        <v>0</v>
      </c>
      <c r="K28" s="86"/>
      <c r="L28" s="86"/>
    </row>
    <row r="29" spans="1:12" x14ac:dyDescent="0.25">
      <c r="A29" s="185" t="s">
        <v>114</v>
      </c>
      <c r="B29" s="186"/>
      <c r="C29" s="186"/>
      <c r="D29" s="186"/>
      <c r="E29" s="186"/>
      <c r="F29" s="86">
        <v>0</v>
      </c>
      <c r="G29" s="86">
        <v>0</v>
      </c>
      <c r="H29" s="86">
        <v>0</v>
      </c>
      <c r="I29" s="86">
        <v>0</v>
      </c>
      <c r="J29" s="86">
        <v>0</v>
      </c>
      <c r="K29" s="86"/>
      <c r="L29" s="86"/>
    </row>
    <row r="30" spans="1:12" x14ac:dyDescent="0.25">
      <c r="A30" s="177" t="s">
        <v>5</v>
      </c>
      <c r="B30" s="178"/>
      <c r="C30" s="178"/>
      <c r="D30" s="178"/>
      <c r="E30" s="178"/>
      <c r="F30" s="84">
        <f>F28-F29</f>
        <v>0</v>
      </c>
      <c r="G30" s="84">
        <f t="shared" ref="G30:I30" si="5">G28-G29</f>
        <v>0</v>
      </c>
      <c r="H30" s="84">
        <f t="shared" ref="H30" si="6">H28-H29</f>
        <v>0</v>
      </c>
      <c r="I30" s="84">
        <f t="shared" si="5"/>
        <v>0</v>
      </c>
      <c r="J30" s="84">
        <f t="shared" ref="J30" si="7">J28-J29</f>
        <v>0</v>
      </c>
      <c r="K30" s="86"/>
      <c r="L30" s="86"/>
    </row>
    <row r="31" spans="1:12" x14ac:dyDescent="0.25">
      <c r="A31" s="177" t="s">
        <v>6</v>
      </c>
      <c r="B31" s="178"/>
      <c r="C31" s="178"/>
      <c r="D31" s="178"/>
      <c r="E31" s="178"/>
      <c r="F31" s="84">
        <f>F22+F30</f>
        <v>7247.0800000000745</v>
      </c>
      <c r="G31" s="84">
        <f t="shared" ref="G31:I31" si="8">G22+G30</f>
        <v>0</v>
      </c>
      <c r="H31" s="84">
        <f>H22+H30</f>
        <v>10218.350000000093</v>
      </c>
      <c r="I31" s="84">
        <f t="shared" si="8"/>
        <v>16548.849999999627</v>
      </c>
      <c r="J31" s="84">
        <f t="shared" ref="J31" si="9">J22+J30</f>
        <v>-34813.529999999795</v>
      </c>
      <c r="K31" s="86"/>
      <c r="L31" s="86"/>
    </row>
    <row r="32" spans="1:12" ht="12" customHeight="1" x14ac:dyDescent="0.25">
      <c r="A32" s="19"/>
      <c r="B32" s="20"/>
      <c r="C32" s="20"/>
      <c r="D32" s="20"/>
      <c r="E32" s="20"/>
      <c r="F32" s="20"/>
      <c r="G32" s="20"/>
      <c r="H32" s="20"/>
      <c r="I32" s="21"/>
      <c r="J32" s="21"/>
      <c r="K32" s="21"/>
      <c r="L32" s="21"/>
    </row>
    <row r="33" spans="1:12" ht="15.75" x14ac:dyDescent="0.25">
      <c r="A33" s="181" t="s">
        <v>115</v>
      </c>
      <c r="B33" s="198"/>
      <c r="C33" s="198"/>
      <c r="D33" s="198"/>
      <c r="E33" s="198"/>
      <c r="F33" s="198"/>
      <c r="G33" s="198"/>
      <c r="H33" s="198"/>
      <c r="I33" s="198"/>
      <c r="J33" s="198"/>
      <c r="K33" s="198"/>
      <c r="L33" s="198"/>
    </row>
    <row r="34" spans="1:12" ht="15.75" x14ac:dyDescent="0.25">
      <c r="A34" s="33"/>
      <c r="B34" s="34"/>
      <c r="C34" s="34"/>
      <c r="D34" s="34"/>
      <c r="E34" s="34"/>
      <c r="F34" s="34"/>
      <c r="G34" s="34"/>
      <c r="H34" s="34"/>
      <c r="I34" s="34"/>
      <c r="J34" s="92"/>
      <c r="K34" s="168"/>
      <c r="L34" s="119"/>
    </row>
    <row r="35" spans="1:12" ht="27" customHeight="1" x14ac:dyDescent="0.25">
      <c r="A35" s="28"/>
      <c r="B35" s="29"/>
      <c r="C35" s="29"/>
      <c r="D35" s="30"/>
      <c r="E35" s="31"/>
      <c r="F35" s="3" t="s">
        <v>174</v>
      </c>
      <c r="G35" s="3" t="s">
        <v>188</v>
      </c>
      <c r="H35" s="3" t="s">
        <v>179</v>
      </c>
      <c r="I35" s="3" t="s">
        <v>210</v>
      </c>
      <c r="J35" s="3" t="s">
        <v>211</v>
      </c>
      <c r="K35" s="3" t="s">
        <v>224</v>
      </c>
      <c r="L35" s="3" t="s">
        <v>220</v>
      </c>
    </row>
    <row r="36" spans="1:12" ht="16.5" customHeight="1" x14ac:dyDescent="0.25">
      <c r="A36" s="182">
        <v>1</v>
      </c>
      <c r="B36" s="183"/>
      <c r="C36" s="183"/>
      <c r="D36" s="183"/>
      <c r="E36" s="184"/>
      <c r="F36" s="3">
        <v>2</v>
      </c>
      <c r="G36" s="3">
        <v>3</v>
      </c>
      <c r="H36" s="3">
        <v>4</v>
      </c>
      <c r="I36" s="3">
        <v>5</v>
      </c>
      <c r="J36" s="3">
        <v>6</v>
      </c>
      <c r="K36" s="3" t="s">
        <v>228</v>
      </c>
      <c r="L36" s="3" t="s">
        <v>229</v>
      </c>
    </row>
    <row r="37" spans="1:12" ht="30" customHeight="1" x14ac:dyDescent="0.25">
      <c r="A37" s="172" t="s">
        <v>116</v>
      </c>
      <c r="B37" s="173"/>
      <c r="C37" s="173"/>
      <c r="D37" s="173"/>
      <c r="E37" s="174"/>
      <c r="F37" s="89">
        <v>17519.29</v>
      </c>
      <c r="G37" s="89">
        <v>0</v>
      </c>
      <c r="H37" s="89">
        <v>17179.18</v>
      </c>
      <c r="I37" s="89">
        <v>29356.42</v>
      </c>
      <c r="J37" s="89">
        <v>23995.88</v>
      </c>
      <c r="K37" s="89">
        <f>(J37/F37)*100</f>
        <v>136.96833604558176</v>
      </c>
      <c r="L37" s="124">
        <f>(J37/I37)*100</f>
        <v>81.739803422896941</v>
      </c>
    </row>
    <row r="38" spans="1:12" ht="15" customHeight="1" x14ac:dyDescent="0.25">
      <c r="A38" s="177" t="s">
        <v>117</v>
      </c>
      <c r="B38" s="178"/>
      <c r="C38" s="178"/>
      <c r="D38" s="178"/>
      <c r="E38" s="178"/>
      <c r="F38" s="87">
        <f>F31+F37</f>
        <v>24766.370000000075</v>
      </c>
      <c r="G38" s="87">
        <f>G31+G37</f>
        <v>0</v>
      </c>
      <c r="H38" s="87">
        <f>H31+H37</f>
        <v>27397.530000000093</v>
      </c>
      <c r="I38" s="87">
        <f t="shared" ref="I38:L38" si="10">I31+I37</f>
        <v>45905.269999999626</v>
      </c>
      <c r="J38" s="87">
        <f t="shared" si="10"/>
        <v>-10817.649999999794</v>
      </c>
      <c r="K38" s="89">
        <f t="shared" ref="K38" si="11">(J38/F38)*100</f>
        <v>-43.678787000274006</v>
      </c>
      <c r="L38" s="87">
        <f t="shared" si="10"/>
        <v>81.739803422896941</v>
      </c>
    </row>
    <row r="39" spans="1:12" ht="25.5" customHeight="1" x14ac:dyDescent="0.25">
      <c r="A39" s="189" t="s">
        <v>118</v>
      </c>
      <c r="B39" s="190"/>
      <c r="C39" s="190"/>
      <c r="D39" s="190"/>
      <c r="E39" s="191"/>
      <c r="F39" s="87">
        <v>0</v>
      </c>
      <c r="G39" s="87">
        <f>G22+G30+G37-G38</f>
        <v>0</v>
      </c>
      <c r="H39" s="87">
        <f>H22+H30+H37-H38</f>
        <v>0</v>
      </c>
      <c r="I39" s="87">
        <f t="shared" ref="I39" si="12">I22+I30+I37-I38</f>
        <v>0</v>
      </c>
      <c r="J39" s="87">
        <v>0</v>
      </c>
      <c r="K39" s="89"/>
      <c r="L39" s="88">
        <v>0</v>
      </c>
    </row>
    <row r="40" spans="1:12" ht="15" customHeight="1" x14ac:dyDescent="0.25">
      <c r="A40" s="46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</row>
    <row r="41" spans="1:12" ht="20.25" customHeight="1" x14ac:dyDescent="0.25">
      <c r="A41" s="199" t="s">
        <v>119</v>
      </c>
      <c r="B41" s="199"/>
      <c r="C41" s="199"/>
      <c r="D41" s="199"/>
      <c r="E41" s="199"/>
      <c r="F41" s="199"/>
      <c r="G41" s="199"/>
      <c r="H41" s="199"/>
      <c r="I41" s="199"/>
      <c r="J41" s="199"/>
      <c r="K41" s="199"/>
      <c r="L41" s="199"/>
    </row>
    <row r="42" spans="1:12" ht="9.75" customHeight="1" x14ac:dyDescent="0.25">
      <c r="A42" s="48"/>
      <c r="B42" s="49"/>
      <c r="C42" s="49"/>
      <c r="D42" s="49"/>
      <c r="E42" s="49"/>
      <c r="F42" s="49"/>
      <c r="G42" s="49"/>
      <c r="H42" s="49"/>
      <c r="I42" s="50"/>
      <c r="J42" s="50"/>
      <c r="K42" s="50"/>
      <c r="L42" s="50"/>
    </row>
    <row r="43" spans="1:12" ht="28.5" customHeight="1" x14ac:dyDescent="0.25">
      <c r="A43" s="51"/>
      <c r="B43" s="52"/>
      <c r="C43" s="52"/>
      <c r="D43" s="53"/>
      <c r="E43" s="54"/>
      <c r="F43" s="3" t="s">
        <v>174</v>
      </c>
      <c r="G43" s="3" t="s">
        <v>188</v>
      </c>
      <c r="H43" s="3" t="s">
        <v>179</v>
      </c>
      <c r="I43" s="3" t="s">
        <v>210</v>
      </c>
      <c r="J43" s="3" t="s">
        <v>227</v>
      </c>
      <c r="K43" s="3" t="s">
        <v>224</v>
      </c>
      <c r="L43" s="3" t="s">
        <v>220</v>
      </c>
    </row>
    <row r="44" spans="1:12" x14ac:dyDescent="0.25">
      <c r="A44" s="182">
        <v>1</v>
      </c>
      <c r="B44" s="183"/>
      <c r="C44" s="183"/>
      <c r="D44" s="183"/>
      <c r="E44" s="184"/>
      <c r="F44" s="3">
        <v>2</v>
      </c>
      <c r="G44" s="3">
        <v>3</v>
      </c>
      <c r="H44" s="3">
        <v>4</v>
      </c>
      <c r="I44" s="3">
        <v>5</v>
      </c>
      <c r="J44" s="3">
        <v>6</v>
      </c>
      <c r="K44" s="3">
        <v>7</v>
      </c>
      <c r="L44" s="3">
        <v>8</v>
      </c>
    </row>
    <row r="45" spans="1:12" x14ac:dyDescent="0.25">
      <c r="A45" s="172" t="s">
        <v>116</v>
      </c>
      <c r="B45" s="173"/>
      <c r="C45" s="173"/>
      <c r="D45" s="173"/>
      <c r="E45" s="174"/>
      <c r="F45" s="89">
        <v>0</v>
      </c>
      <c r="G45" s="89">
        <f>F48</f>
        <v>0</v>
      </c>
      <c r="H45" s="89">
        <f>G48</f>
        <v>0</v>
      </c>
      <c r="I45" s="89">
        <f>G48</f>
        <v>0</v>
      </c>
      <c r="J45" s="89">
        <v>0</v>
      </c>
      <c r="K45" s="89"/>
      <c r="L45" s="124">
        <v>0</v>
      </c>
    </row>
    <row r="46" spans="1:12" ht="27" customHeight="1" x14ac:dyDescent="0.25">
      <c r="A46" s="172" t="s">
        <v>4</v>
      </c>
      <c r="B46" s="173"/>
      <c r="C46" s="173"/>
      <c r="D46" s="173"/>
      <c r="E46" s="174"/>
      <c r="F46" s="89">
        <v>0</v>
      </c>
      <c r="G46" s="89">
        <v>0</v>
      </c>
      <c r="H46" s="89">
        <v>0</v>
      </c>
      <c r="I46" s="89">
        <v>0</v>
      </c>
      <c r="J46" s="89">
        <v>0</v>
      </c>
      <c r="K46" s="89"/>
      <c r="L46" s="124">
        <v>0</v>
      </c>
    </row>
    <row r="47" spans="1:12" x14ac:dyDescent="0.25">
      <c r="A47" s="172" t="s">
        <v>120</v>
      </c>
      <c r="B47" s="175"/>
      <c r="C47" s="175"/>
      <c r="D47" s="175"/>
      <c r="E47" s="176"/>
      <c r="F47" s="89">
        <v>0</v>
      </c>
      <c r="G47" s="89">
        <v>0</v>
      </c>
      <c r="H47" s="89">
        <v>0</v>
      </c>
      <c r="I47" s="89">
        <v>0</v>
      </c>
      <c r="J47" s="89">
        <v>0</v>
      </c>
      <c r="K47" s="89"/>
      <c r="L47" s="124">
        <v>0</v>
      </c>
    </row>
    <row r="48" spans="1:12" ht="15" customHeight="1" x14ac:dyDescent="0.25">
      <c r="A48" s="177" t="s">
        <v>117</v>
      </c>
      <c r="B48" s="178"/>
      <c r="C48" s="178"/>
      <c r="D48" s="178"/>
      <c r="E48" s="178"/>
      <c r="F48" s="90">
        <f>F45-F46+F47</f>
        <v>0</v>
      </c>
      <c r="G48" s="90">
        <f t="shared" ref="G48:I48" si="13">G45-G46+G47</f>
        <v>0</v>
      </c>
      <c r="H48" s="90">
        <f t="shared" ref="H48" si="14">H45-H46+H47</f>
        <v>0</v>
      </c>
      <c r="I48" s="90">
        <f t="shared" si="13"/>
        <v>0</v>
      </c>
      <c r="J48" s="90">
        <v>0</v>
      </c>
      <c r="K48" s="90"/>
      <c r="L48" s="91">
        <v>0</v>
      </c>
    </row>
    <row r="50" spans="1:12" x14ac:dyDescent="0.25">
      <c r="A50" s="179"/>
      <c r="B50" s="180"/>
      <c r="C50" s="180"/>
      <c r="D50" s="180"/>
      <c r="E50" s="180"/>
      <c r="F50" s="180"/>
      <c r="G50" s="180"/>
      <c r="H50" s="180"/>
      <c r="I50" s="180"/>
      <c r="J50" s="180"/>
      <c r="K50" s="180"/>
      <c r="L50" s="180"/>
    </row>
  </sheetData>
  <mergeCells count="34">
    <mergeCell ref="A44:E44"/>
    <mergeCell ref="A24:L24"/>
    <mergeCell ref="A28:E28"/>
    <mergeCell ref="A29:E29"/>
    <mergeCell ref="A30:E30"/>
    <mergeCell ref="A33:L33"/>
    <mergeCell ref="A38:E38"/>
    <mergeCell ref="A39:E39"/>
    <mergeCell ref="A41:L41"/>
    <mergeCell ref="A37:E37"/>
    <mergeCell ref="A36:E36"/>
    <mergeCell ref="A7:L7"/>
    <mergeCell ref="A10:L10"/>
    <mergeCell ref="A12:L12"/>
    <mergeCell ref="A15:E15"/>
    <mergeCell ref="A31:E31"/>
    <mergeCell ref="A21:E21"/>
    <mergeCell ref="A22:E22"/>
    <mergeCell ref="A27:E27"/>
    <mergeCell ref="A20:E20"/>
    <mergeCell ref="A16:E16"/>
    <mergeCell ref="A17:E17"/>
    <mergeCell ref="A18:E18"/>
    <mergeCell ref="A8:L8"/>
    <mergeCell ref="A45:E45"/>
    <mergeCell ref="A46:E46"/>
    <mergeCell ref="A47:E47"/>
    <mergeCell ref="A48:E48"/>
    <mergeCell ref="A50:L50"/>
    <mergeCell ref="A1:F1"/>
    <mergeCell ref="A2:F2"/>
    <mergeCell ref="A3:F3"/>
    <mergeCell ref="A4:F4"/>
    <mergeCell ref="A5:L6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20"/>
  <sheetViews>
    <sheetView zoomScaleNormal="100" workbookViewId="0">
      <selection activeCell="H27" sqref="H27"/>
    </sheetView>
  </sheetViews>
  <sheetFormatPr defaultRowHeight="15" x14ac:dyDescent="0.25"/>
  <cols>
    <col min="1" max="1" width="8.5703125" customWidth="1"/>
    <col min="2" max="2" width="8.28515625" customWidth="1"/>
    <col min="3" max="3" width="8.42578125" customWidth="1"/>
    <col min="4" max="4" width="47.42578125" customWidth="1"/>
    <col min="5" max="5" width="24.7109375" customWidth="1"/>
    <col min="6" max="6" width="25.28515625" customWidth="1"/>
    <col min="7" max="7" width="22.85546875" customWidth="1"/>
    <col min="8" max="8" width="22.42578125" customWidth="1"/>
    <col min="9" max="9" width="23.42578125" customWidth="1"/>
    <col min="10" max="10" width="9.85546875" customWidth="1"/>
    <col min="11" max="11" width="8.42578125" customWidth="1"/>
  </cols>
  <sheetData>
    <row r="1" spans="1:11" ht="42" customHeight="1" x14ac:dyDescent="0.25">
      <c r="A1" s="181" t="s">
        <v>223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</row>
    <row r="2" spans="1:11" ht="18" customHeight="1" x14ac:dyDescent="0.25">
      <c r="A2" s="118"/>
      <c r="B2" s="118"/>
      <c r="C2" s="118"/>
      <c r="D2" s="118"/>
      <c r="E2" s="118"/>
      <c r="F2" s="118"/>
      <c r="G2" s="118"/>
      <c r="H2" s="118"/>
      <c r="I2" s="118"/>
      <c r="J2" s="166"/>
      <c r="K2" s="118"/>
    </row>
    <row r="3" spans="1:11" ht="15.75" customHeight="1" x14ac:dyDescent="0.25">
      <c r="A3" s="181" t="s">
        <v>27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</row>
    <row r="4" spans="1:11" ht="18" x14ac:dyDescent="0.25">
      <c r="A4" s="4"/>
      <c r="B4" s="4"/>
      <c r="C4" s="4"/>
      <c r="D4" s="4"/>
      <c r="E4" s="22"/>
      <c r="F4" s="4"/>
      <c r="G4" s="4"/>
      <c r="H4" s="5"/>
      <c r="I4" s="5"/>
      <c r="J4" s="5"/>
      <c r="K4" s="5"/>
    </row>
    <row r="5" spans="1:11" ht="18" customHeight="1" x14ac:dyDescent="0.25">
      <c r="A5" s="181" t="s">
        <v>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</row>
    <row r="6" spans="1:11" ht="18" x14ac:dyDescent="0.25">
      <c r="A6" s="4"/>
      <c r="B6" s="4"/>
      <c r="C6" s="4"/>
      <c r="D6" s="4"/>
      <c r="E6" s="22"/>
      <c r="F6" s="4"/>
      <c r="G6" s="4"/>
      <c r="H6" s="5"/>
      <c r="I6" s="5"/>
      <c r="J6" s="5"/>
      <c r="K6" s="5"/>
    </row>
    <row r="7" spans="1:11" ht="15.75" customHeight="1" x14ac:dyDescent="0.25">
      <c r="A7" s="181" t="s">
        <v>1</v>
      </c>
      <c r="B7" s="181"/>
      <c r="C7" s="181"/>
      <c r="D7" s="181"/>
      <c r="E7" s="181"/>
      <c r="F7" s="181"/>
      <c r="G7" s="181"/>
      <c r="H7" s="181"/>
      <c r="I7" s="181"/>
      <c r="J7" s="181"/>
      <c r="K7" s="181"/>
    </row>
    <row r="8" spans="1:11" ht="18" x14ac:dyDescent="0.25">
      <c r="A8" s="4"/>
      <c r="B8" s="4"/>
      <c r="C8" s="4"/>
      <c r="D8" s="4"/>
      <c r="E8" s="22"/>
      <c r="F8" s="4"/>
      <c r="G8" s="4"/>
      <c r="H8" s="5"/>
      <c r="I8" s="5"/>
      <c r="J8" s="5"/>
      <c r="K8" s="5"/>
    </row>
    <row r="9" spans="1:11" ht="25.5" x14ac:dyDescent="0.25">
      <c r="A9" s="18" t="s">
        <v>9</v>
      </c>
      <c r="B9" s="17" t="s">
        <v>10</v>
      </c>
      <c r="C9" s="17" t="s">
        <v>11</v>
      </c>
      <c r="D9" s="17" t="s">
        <v>7</v>
      </c>
      <c r="E9" s="120" t="s">
        <v>174</v>
      </c>
      <c r="F9" s="18" t="s">
        <v>188</v>
      </c>
      <c r="G9" s="18" t="s">
        <v>179</v>
      </c>
      <c r="H9" s="18" t="s">
        <v>218</v>
      </c>
      <c r="I9" s="18" t="s">
        <v>211</v>
      </c>
      <c r="J9" s="18" t="s">
        <v>224</v>
      </c>
      <c r="K9" s="18" t="s">
        <v>220</v>
      </c>
    </row>
    <row r="10" spans="1:11" x14ac:dyDescent="0.25">
      <c r="A10" s="203">
        <v>1</v>
      </c>
      <c r="B10" s="204"/>
      <c r="C10" s="205"/>
      <c r="D10" s="17">
        <v>2</v>
      </c>
      <c r="E10" s="17">
        <v>3</v>
      </c>
      <c r="F10" s="18">
        <v>4</v>
      </c>
      <c r="G10" s="18">
        <v>5</v>
      </c>
      <c r="H10" s="18">
        <v>6</v>
      </c>
      <c r="I10" s="18">
        <v>7</v>
      </c>
      <c r="J10" s="18" t="s">
        <v>222</v>
      </c>
      <c r="K10" s="18" t="s">
        <v>221</v>
      </c>
    </row>
    <row r="11" spans="1:11" ht="15.75" customHeight="1" x14ac:dyDescent="0.25">
      <c r="A11" s="9">
        <v>6</v>
      </c>
      <c r="B11" s="9"/>
      <c r="C11" s="9"/>
      <c r="D11" s="9" t="s">
        <v>12</v>
      </c>
      <c r="E11" s="64">
        <f>E12+E15+E17+E20+E24+E31+E33</f>
        <v>1991105.06</v>
      </c>
      <c r="F11" s="64">
        <f>F12+F15+F17+F20+F24+F31</f>
        <v>2058425.2400000002</v>
      </c>
      <c r="G11" s="64">
        <f>G12+G15+G17+G20+G24+G31+G30</f>
        <v>2151234.96</v>
      </c>
      <c r="H11" s="64">
        <f>H12+H15+H17+H20+H24+H31+H30</f>
        <v>2777477.19</v>
      </c>
      <c r="I11" s="64">
        <f>I12+I15+I17+I20+I24+I31+I30</f>
        <v>2509644.7000000002</v>
      </c>
      <c r="J11" s="64">
        <f>(I11/E11)*100</f>
        <v>126.04280660107408</v>
      </c>
      <c r="K11" s="64">
        <f>(I11/H11)*100</f>
        <v>90.356986874120835</v>
      </c>
    </row>
    <row r="12" spans="1:11" ht="15" customHeight="1" x14ac:dyDescent="0.25">
      <c r="A12" s="9"/>
      <c r="B12" s="14">
        <v>63</v>
      </c>
      <c r="C12" s="201" t="s">
        <v>169</v>
      </c>
      <c r="D12" s="202"/>
      <c r="E12" s="64">
        <f>E13+E14</f>
        <v>1775377.5</v>
      </c>
      <c r="F12" s="64">
        <f t="shared" ref="F12:G12" si="0">F13+F14</f>
        <v>1756641.36</v>
      </c>
      <c r="G12" s="64">
        <f t="shared" si="0"/>
        <v>1776203.64</v>
      </c>
      <c r="H12" s="64">
        <f>H13+H14</f>
        <v>2340543.2999999998</v>
      </c>
      <c r="I12" s="64">
        <f t="shared" ref="I12" si="1">I13+I14</f>
        <v>2149139.04</v>
      </c>
      <c r="J12" s="64">
        <f t="shared" ref="J12:J36" si="2">(I12/E12)*100</f>
        <v>121.05251080404027</v>
      </c>
      <c r="K12" s="64">
        <f t="shared" ref="K12:K36" si="3">(I12/H12)*100</f>
        <v>91.822229479796434</v>
      </c>
    </row>
    <row r="13" spans="1:11" x14ac:dyDescent="0.25">
      <c r="A13" s="10"/>
      <c r="B13" s="10"/>
      <c r="C13" s="11" t="s">
        <v>39</v>
      </c>
      <c r="D13" s="11" t="s">
        <v>205</v>
      </c>
      <c r="E13" s="74">
        <v>1775377.5</v>
      </c>
      <c r="F13" s="59">
        <v>1756641.36</v>
      </c>
      <c r="G13" s="59">
        <v>1776203.64</v>
      </c>
      <c r="H13" s="59">
        <v>2340543.2999999998</v>
      </c>
      <c r="I13" s="59">
        <v>2149139.04</v>
      </c>
      <c r="J13" s="64">
        <f t="shared" si="2"/>
        <v>121.05251080404027</v>
      </c>
      <c r="K13" s="64">
        <f t="shared" si="3"/>
        <v>91.822229479796434</v>
      </c>
    </row>
    <row r="14" spans="1:11" x14ac:dyDescent="0.25">
      <c r="A14" s="10"/>
      <c r="B14" s="25"/>
      <c r="C14" s="11" t="s">
        <v>41</v>
      </c>
      <c r="D14" s="11" t="s">
        <v>42</v>
      </c>
      <c r="E14" s="74">
        <v>0</v>
      </c>
      <c r="F14" s="59">
        <v>0</v>
      </c>
      <c r="G14" s="59">
        <v>0</v>
      </c>
      <c r="H14" s="59">
        <v>0</v>
      </c>
      <c r="I14" s="59">
        <v>0</v>
      </c>
      <c r="J14" s="64" t="e">
        <f t="shared" si="2"/>
        <v>#DIV/0!</v>
      </c>
      <c r="K14" s="64" t="e">
        <f t="shared" si="3"/>
        <v>#DIV/0!</v>
      </c>
    </row>
    <row r="15" spans="1:11" x14ac:dyDescent="0.25">
      <c r="A15" s="10"/>
      <c r="B15" s="14">
        <v>64</v>
      </c>
      <c r="C15" s="14"/>
      <c r="D15" s="14" t="s">
        <v>45</v>
      </c>
      <c r="E15" s="64">
        <f>E16</f>
        <v>24</v>
      </c>
      <c r="F15" s="64">
        <f t="shared" ref="F15:I15" si="4">F16</f>
        <v>0.27</v>
      </c>
      <c r="G15" s="64">
        <f t="shared" si="4"/>
        <v>0.27</v>
      </c>
      <c r="H15" s="64">
        <f t="shared" si="4"/>
        <v>50</v>
      </c>
      <c r="I15" s="64">
        <f t="shared" si="4"/>
        <v>48.28</v>
      </c>
      <c r="J15" s="64">
        <f t="shared" si="2"/>
        <v>201.16666666666669</v>
      </c>
      <c r="K15" s="64">
        <f t="shared" si="3"/>
        <v>96.56</v>
      </c>
    </row>
    <row r="16" spans="1:11" s="37" customFormat="1" x14ac:dyDescent="0.25">
      <c r="A16" s="11"/>
      <c r="B16" s="16"/>
      <c r="C16" s="16" t="s">
        <v>46</v>
      </c>
      <c r="D16" s="16" t="s">
        <v>47</v>
      </c>
      <c r="E16" s="65">
        <v>24</v>
      </c>
      <c r="F16" s="59">
        <v>0.27</v>
      </c>
      <c r="G16" s="59">
        <v>0.27</v>
      </c>
      <c r="H16" s="59">
        <v>50</v>
      </c>
      <c r="I16" s="59">
        <v>48.28</v>
      </c>
      <c r="J16" s="64">
        <f t="shared" si="2"/>
        <v>201.16666666666669</v>
      </c>
      <c r="K16" s="64">
        <f t="shared" si="3"/>
        <v>96.56</v>
      </c>
    </row>
    <row r="17" spans="1:11" ht="15" customHeight="1" x14ac:dyDescent="0.25">
      <c r="A17" s="10"/>
      <c r="B17" s="14">
        <v>65</v>
      </c>
      <c r="C17" s="201" t="s">
        <v>171</v>
      </c>
      <c r="D17" s="202"/>
      <c r="E17" s="64">
        <f>E18+E19</f>
        <v>5633</v>
      </c>
      <c r="F17" s="64">
        <f t="shared" ref="F17:H17" si="5">F18+F19</f>
        <v>4200</v>
      </c>
      <c r="G17" s="64">
        <f t="shared" si="5"/>
        <v>5500</v>
      </c>
      <c r="H17" s="64">
        <f t="shared" si="5"/>
        <v>5500</v>
      </c>
      <c r="I17" s="64">
        <f t="shared" ref="I17" si="6">I18+I19</f>
        <v>3073.5</v>
      </c>
      <c r="J17" s="64">
        <f t="shared" si="2"/>
        <v>54.562400142020238</v>
      </c>
      <c r="K17" s="64">
        <f t="shared" si="3"/>
        <v>55.881818181818176</v>
      </c>
    </row>
    <row r="18" spans="1:11" s="37" customFormat="1" x14ac:dyDescent="0.25">
      <c r="A18" s="11"/>
      <c r="B18" s="16"/>
      <c r="C18" s="16" t="s">
        <v>46</v>
      </c>
      <c r="D18" s="16" t="s">
        <v>47</v>
      </c>
      <c r="E18" s="65">
        <v>0</v>
      </c>
      <c r="F18" s="59">
        <v>0</v>
      </c>
      <c r="G18" s="59">
        <v>0</v>
      </c>
      <c r="H18" s="59">
        <v>0</v>
      </c>
      <c r="I18" s="59">
        <v>0</v>
      </c>
      <c r="J18" s="64" t="e">
        <f t="shared" si="2"/>
        <v>#DIV/0!</v>
      </c>
      <c r="K18" s="64" t="e">
        <f t="shared" si="3"/>
        <v>#DIV/0!</v>
      </c>
    </row>
    <row r="19" spans="1:11" ht="15" customHeight="1" x14ac:dyDescent="0.25">
      <c r="A19" s="10"/>
      <c r="B19" s="10"/>
      <c r="C19" s="11" t="s">
        <v>43</v>
      </c>
      <c r="D19" s="15" t="s">
        <v>44</v>
      </c>
      <c r="E19" s="78">
        <v>5633</v>
      </c>
      <c r="F19" s="59">
        <v>4200</v>
      </c>
      <c r="G19" s="59">
        <v>5500</v>
      </c>
      <c r="H19" s="59">
        <v>5500</v>
      </c>
      <c r="I19" s="59">
        <v>3073.5</v>
      </c>
      <c r="J19" s="64">
        <f t="shared" si="2"/>
        <v>54.562400142020238</v>
      </c>
      <c r="K19" s="64">
        <f t="shared" si="3"/>
        <v>55.881818181818176</v>
      </c>
    </row>
    <row r="20" spans="1:11" ht="15" customHeight="1" x14ac:dyDescent="0.25">
      <c r="A20" s="10"/>
      <c r="B20" s="14">
        <v>66</v>
      </c>
      <c r="C20" s="201" t="s">
        <v>172</v>
      </c>
      <c r="D20" s="202"/>
      <c r="E20" s="64">
        <f>E21+E23+E22</f>
        <v>14850</v>
      </c>
      <c r="F20" s="64">
        <f t="shared" ref="F20:H20" si="7">F21+F23+F22</f>
        <v>12422.85</v>
      </c>
      <c r="G20" s="64">
        <f>G21+G23+G22</f>
        <v>45141.2</v>
      </c>
      <c r="H20" s="64">
        <f t="shared" si="7"/>
        <v>40456.35</v>
      </c>
      <c r="I20" s="64">
        <f t="shared" ref="I20" si="8">I21+I23</f>
        <v>13288.12</v>
      </c>
      <c r="J20" s="64">
        <f t="shared" si="2"/>
        <v>89.482289562289566</v>
      </c>
      <c r="K20" s="64">
        <f t="shared" si="3"/>
        <v>32.845573068257522</v>
      </c>
    </row>
    <row r="21" spans="1:11" s="37" customFormat="1" x14ac:dyDescent="0.25">
      <c r="A21" s="11"/>
      <c r="B21" s="16"/>
      <c r="C21" s="16" t="s">
        <v>46</v>
      </c>
      <c r="D21" s="16" t="s">
        <v>47</v>
      </c>
      <c r="E21" s="65">
        <v>10927</v>
      </c>
      <c r="F21" s="59">
        <v>12422.85</v>
      </c>
      <c r="G21" s="59">
        <v>12422.85</v>
      </c>
      <c r="H21" s="59">
        <v>12422.85</v>
      </c>
      <c r="I21" s="59">
        <v>12064.36</v>
      </c>
      <c r="J21" s="64">
        <f t="shared" si="2"/>
        <v>110.40871236386931</v>
      </c>
      <c r="K21" s="64">
        <f t="shared" si="3"/>
        <v>97.114269269934042</v>
      </c>
    </row>
    <row r="22" spans="1:11" s="37" customFormat="1" ht="15" customHeight="1" x14ac:dyDescent="0.25">
      <c r="A22" s="11"/>
      <c r="B22" s="16"/>
      <c r="C22" s="16" t="s">
        <v>178</v>
      </c>
      <c r="D22" s="117" t="s">
        <v>175</v>
      </c>
      <c r="E22" s="65">
        <v>0</v>
      </c>
      <c r="F22" s="59">
        <v>0</v>
      </c>
      <c r="G22" s="59">
        <f>G48+G62+G106</f>
        <v>28218.35</v>
      </c>
      <c r="H22" s="59">
        <f>H48+H62+H106</f>
        <v>27739</v>
      </c>
      <c r="I22" s="59">
        <v>0</v>
      </c>
      <c r="J22" s="64" t="e">
        <f t="shared" si="2"/>
        <v>#DIV/0!</v>
      </c>
      <c r="K22" s="64">
        <f t="shared" si="3"/>
        <v>0</v>
      </c>
    </row>
    <row r="23" spans="1:11" s="37" customFormat="1" x14ac:dyDescent="0.25">
      <c r="A23" s="11"/>
      <c r="B23" s="16"/>
      <c r="C23" s="16" t="s">
        <v>48</v>
      </c>
      <c r="D23" s="16" t="s">
        <v>49</v>
      </c>
      <c r="E23" s="65">
        <v>3923</v>
      </c>
      <c r="F23" s="59">
        <v>0</v>
      </c>
      <c r="G23" s="59">
        <v>4500</v>
      </c>
      <c r="H23" s="59">
        <v>294.5</v>
      </c>
      <c r="I23" s="59">
        <v>1223.76</v>
      </c>
      <c r="J23" s="64">
        <f t="shared" si="2"/>
        <v>31.194494009686462</v>
      </c>
      <c r="K23" s="64">
        <f t="shared" si="3"/>
        <v>415.53820033955856</v>
      </c>
    </row>
    <row r="24" spans="1:11" ht="15" customHeight="1" x14ac:dyDescent="0.25">
      <c r="A24" s="10"/>
      <c r="B24" s="10">
        <v>67</v>
      </c>
      <c r="C24" s="201" t="s">
        <v>170</v>
      </c>
      <c r="D24" s="202"/>
      <c r="E24" s="64">
        <f>E25+E26+E28+E29</f>
        <v>136376.64000000001</v>
      </c>
      <c r="F24" s="64">
        <f>F25+F26+F28+F29</f>
        <v>202250.88</v>
      </c>
      <c r="G24" s="64">
        <f>G25+G26+G27+G28+G29</f>
        <v>260505.62000000002</v>
      </c>
      <c r="H24" s="64">
        <f>SUM(H25:H30)</f>
        <v>315002.01999999996</v>
      </c>
      <c r="I24" s="64">
        <f>I25+I26+I28+I29</f>
        <v>271171.56</v>
      </c>
      <c r="J24" s="64">
        <f t="shared" si="2"/>
        <v>198.84018260018723</v>
      </c>
      <c r="K24" s="64">
        <f t="shared" si="3"/>
        <v>86.085657482450443</v>
      </c>
    </row>
    <row r="25" spans="1:11" x14ac:dyDescent="0.25">
      <c r="A25" s="14"/>
      <c r="B25" s="14"/>
      <c r="C25" s="11" t="s">
        <v>50</v>
      </c>
      <c r="D25" s="11" t="s">
        <v>13</v>
      </c>
      <c r="E25" s="73">
        <f>E46+E59+E60+E104</f>
        <v>48953.979999999996</v>
      </c>
      <c r="F25" s="73">
        <f>F46+F59+F60+F104</f>
        <v>81488.240000000005</v>
      </c>
      <c r="G25" s="73">
        <f>G46+G59+G60+G73+G83+G93+G104+G115</f>
        <v>90504.950000000012</v>
      </c>
      <c r="H25" s="73">
        <f>H46+H59+H60+H73+H83+H93+H104+H115</f>
        <v>138649.91</v>
      </c>
      <c r="I25" s="73">
        <v>122877.4</v>
      </c>
      <c r="J25" s="64">
        <f t="shared" si="2"/>
        <v>251.00594476690148</v>
      </c>
      <c r="K25" s="64">
        <f t="shared" si="3"/>
        <v>88.624219085320703</v>
      </c>
    </row>
    <row r="26" spans="1:11" x14ac:dyDescent="0.25">
      <c r="A26" s="14"/>
      <c r="B26" s="14"/>
      <c r="C26" s="11" t="s">
        <v>55</v>
      </c>
      <c r="D26" s="11" t="s">
        <v>56</v>
      </c>
      <c r="E26" s="73">
        <v>87102.66</v>
      </c>
      <c r="F26" s="73">
        <f>F49+F63+F75+F85+F95+F107</f>
        <v>120762.64</v>
      </c>
      <c r="G26" s="73">
        <f>G49+G63+G75+G85+G95+G107+G116</f>
        <v>146588.14000000001</v>
      </c>
      <c r="H26" s="73">
        <f>H49+H63+H75+H85+H95+H107+H116+H119</f>
        <v>148109.28</v>
      </c>
      <c r="I26" s="73">
        <f>I49+I63+I75+I85+I95+I107+I116</f>
        <v>148078.16</v>
      </c>
      <c r="J26" s="64">
        <f t="shared" si="2"/>
        <v>170.00417668071213</v>
      </c>
      <c r="K26" s="64">
        <f t="shared" si="3"/>
        <v>99.978988487419556</v>
      </c>
    </row>
    <row r="27" spans="1:11" x14ac:dyDescent="0.25">
      <c r="A27" s="14"/>
      <c r="B27" s="14"/>
      <c r="C27" s="11" t="s">
        <v>55</v>
      </c>
      <c r="D27" s="11" t="s">
        <v>209</v>
      </c>
      <c r="E27" s="73">
        <v>0</v>
      </c>
      <c r="F27" s="73">
        <v>0</v>
      </c>
      <c r="G27" s="73">
        <f>G117</f>
        <v>23082.36</v>
      </c>
      <c r="H27" s="73">
        <f>H117</f>
        <v>23082.36</v>
      </c>
      <c r="I27" s="73">
        <f>I117</f>
        <v>23082.36</v>
      </c>
      <c r="J27" s="64" t="e">
        <f t="shared" si="2"/>
        <v>#DIV/0!</v>
      </c>
      <c r="K27" s="64">
        <f t="shared" si="3"/>
        <v>100</v>
      </c>
    </row>
    <row r="28" spans="1:11" ht="15" customHeight="1" x14ac:dyDescent="0.25">
      <c r="A28" s="10"/>
      <c r="B28" s="10"/>
      <c r="C28" s="11" t="s">
        <v>43</v>
      </c>
      <c r="D28" s="15" t="s">
        <v>44</v>
      </c>
      <c r="E28" s="67">
        <v>0</v>
      </c>
      <c r="F28" s="67">
        <v>0</v>
      </c>
      <c r="G28" s="67">
        <v>330.17</v>
      </c>
      <c r="H28" s="67">
        <v>0</v>
      </c>
      <c r="I28" s="67">
        <v>0</v>
      </c>
      <c r="J28" s="64" t="e">
        <f t="shared" si="2"/>
        <v>#DIV/0!</v>
      </c>
      <c r="K28" s="64" t="e">
        <f t="shared" si="3"/>
        <v>#DIV/0!</v>
      </c>
    </row>
    <row r="29" spans="1:11" ht="15" customHeight="1" x14ac:dyDescent="0.25">
      <c r="A29" s="10"/>
      <c r="B29" s="10"/>
      <c r="C29" s="11" t="s">
        <v>165</v>
      </c>
      <c r="D29" s="15" t="s">
        <v>166</v>
      </c>
      <c r="E29" s="67">
        <f>E65</f>
        <v>320</v>
      </c>
      <c r="F29" s="67">
        <f t="shared" ref="F29:H29" si="9">F65</f>
        <v>0</v>
      </c>
      <c r="G29" s="67">
        <f>G65</f>
        <v>0</v>
      </c>
      <c r="H29" s="67">
        <f t="shared" si="9"/>
        <v>308.72000000000003</v>
      </c>
      <c r="I29" s="67">
        <f>'POSEBNI DIO'!I83</f>
        <v>216</v>
      </c>
      <c r="J29" s="64">
        <f t="shared" si="2"/>
        <v>67.5</v>
      </c>
      <c r="K29" s="64">
        <f t="shared" si="3"/>
        <v>69.966312516195899</v>
      </c>
    </row>
    <row r="30" spans="1:11" ht="15" customHeight="1" x14ac:dyDescent="0.25">
      <c r="A30" s="10"/>
      <c r="B30" s="10">
        <v>639</v>
      </c>
      <c r="C30" s="116" t="s">
        <v>165</v>
      </c>
      <c r="D30" s="15" t="s">
        <v>166</v>
      </c>
      <c r="E30" s="67">
        <f>E51</f>
        <v>0</v>
      </c>
      <c r="F30" s="67">
        <f t="shared" ref="F30:G30" si="10">F51</f>
        <v>0</v>
      </c>
      <c r="G30" s="67">
        <f t="shared" si="10"/>
        <v>2861.96</v>
      </c>
      <c r="H30" s="67">
        <f>H51+H65</f>
        <v>4851.75</v>
      </c>
      <c r="I30" s="67">
        <f>I51+'POSEBNI DIO'!I62</f>
        <v>4217.95</v>
      </c>
      <c r="J30" s="64" t="e">
        <f t="shared" si="2"/>
        <v>#DIV/0!</v>
      </c>
      <c r="K30" s="64">
        <f t="shared" si="3"/>
        <v>86.936672334724591</v>
      </c>
    </row>
    <row r="31" spans="1:11" x14ac:dyDescent="0.25">
      <c r="A31" s="10"/>
      <c r="B31" s="25">
        <v>639</v>
      </c>
      <c r="C31" s="11" t="s">
        <v>53</v>
      </c>
      <c r="D31" s="11" t="s">
        <v>54</v>
      </c>
      <c r="E31" s="83">
        <f>'POSEBNI DIO'!E49+'POSEBNI DIO'!E63+'POSEBNI DIO'!E72</f>
        <v>57841</v>
      </c>
      <c r="F31" s="83">
        <f>'POSEBNI DIO'!F49+'POSEBNI DIO'!F63+'POSEBNI DIO'!F72</f>
        <v>82909.88</v>
      </c>
      <c r="G31" s="83">
        <f>'POSEBNI DIO'!G49+'POSEBNI DIO'!G63+'POSEBNI DIO'!G72</f>
        <v>61022.27</v>
      </c>
      <c r="H31" s="83">
        <f>'POSEBNI DIO'!H49+'POSEBNI DIO'!H63+'POSEBNI DIO'!H72</f>
        <v>71073.76999999999</v>
      </c>
      <c r="I31" s="83">
        <f>'POSEBNI DIO'!I49+'POSEBNI DIO'!I63+'POSEBNI DIO'!I72</f>
        <v>68706.25</v>
      </c>
      <c r="J31" s="64">
        <f t="shared" si="2"/>
        <v>118.78468560363756</v>
      </c>
      <c r="K31" s="64">
        <f t="shared" si="3"/>
        <v>96.66892582172018</v>
      </c>
    </row>
    <row r="32" spans="1:11" x14ac:dyDescent="0.25">
      <c r="A32" s="10"/>
      <c r="B32" s="25">
        <v>639</v>
      </c>
      <c r="C32" s="11" t="s">
        <v>191</v>
      </c>
      <c r="D32" s="11" t="s">
        <v>182</v>
      </c>
      <c r="E32" s="83">
        <f>'POSEBNI DIO'!E53</f>
        <v>0</v>
      </c>
      <c r="F32" s="83">
        <f>'POSEBNI DIO'!F53</f>
        <v>0</v>
      </c>
      <c r="G32" s="83">
        <f>'POSEBNI DIO'!G53</f>
        <v>0</v>
      </c>
      <c r="H32" s="83">
        <f>'POSEBNI DIO'!H53</f>
        <v>0</v>
      </c>
      <c r="I32" s="83">
        <f>'POSEBNI DIO'!I53</f>
        <v>0</v>
      </c>
      <c r="J32" s="64" t="e">
        <f t="shared" si="2"/>
        <v>#DIV/0!</v>
      </c>
      <c r="K32" s="64" t="e">
        <f t="shared" si="3"/>
        <v>#DIV/0!</v>
      </c>
    </row>
    <row r="33" spans="1:11" x14ac:dyDescent="0.25">
      <c r="A33" s="10"/>
      <c r="B33" s="10">
        <v>68</v>
      </c>
      <c r="C33" s="11" t="s">
        <v>46</v>
      </c>
      <c r="D33" s="11" t="s">
        <v>173</v>
      </c>
      <c r="E33" s="73">
        <v>1002.92</v>
      </c>
      <c r="F33" s="73">
        <v>0</v>
      </c>
      <c r="G33" s="73">
        <v>0</v>
      </c>
      <c r="H33" s="73">
        <v>0</v>
      </c>
      <c r="I33" s="73">
        <v>0</v>
      </c>
      <c r="J33" s="64">
        <f t="shared" si="2"/>
        <v>0</v>
      </c>
      <c r="K33" s="64" t="e">
        <f t="shared" si="3"/>
        <v>#DIV/0!</v>
      </c>
    </row>
    <row r="34" spans="1:11" x14ac:dyDescent="0.25">
      <c r="A34" s="12">
        <v>7</v>
      </c>
      <c r="B34" s="13"/>
      <c r="C34" s="13"/>
      <c r="D34" s="23" t="s">
        <v>14</v>
      </c>
      <c r="E34" s="64">
        <f>E35</f>
        <v>0</v>
      </c>
      <c r="F34" s="64">
        <f t="shared" ref="F34:I34" si="11">F35</f>
        <v>0</v>
      </c>
      <c r="G34" s="64">
        <f t="shared" si="11"/>
        <v>0</v>
      </c>
      <c r="H34" s="64">
        <f t="shared" si="11"/>
        <v>0</v>
      </c>
      <c r="I34" s="64">
        <f t="shared" si="11"/>
        <v>0</v>
      </c>
      <c r="J34" s="64" t="e">
        <f t="shared" si="2"/>
        <v>#DIV/0!</v>
      </c>
      <c r="K34" s="64" t="e">
        <f t="shared" si="3"/>
        <v>#DIV/0!</v>
      </c>
    </row>
    <row r="35" spans="1:11" x14ac:dyDescent="0.25">
      <c r="A35" s="14"/>
      <c r="B35" s="14">
        <v>72</v>
      </c>
      <c r="C35" s="14"/>
      <c r="D35" s="24" t="s">
        <v>35</v>
      </c>
      <c r="E35" s="65">
        <f>E36</f>
        <v>0</v>
      </c>
      <c r="F35" s="65">
        <f t="shared" ref="F35:I35" si="12">F36</f>
        <v>0</v>
      </c>
      <c r="G35" s="65">
        <f t="shared" si="12"/>
        <v>0</v>
      </c>
      <c r="H35" s="65">
        <f t="shared" si="12"/>
        <v>0</v>
      </c>
      <c r="I35" s="65">
        <f t="shared" si="12"/>
        <v>0</v>
      </c>
      <c r="J35" s="64" t="e">
        <f t="shared" si="2"/>
        <v>#DIV/0!</v>
      </c>
      <c r="K35" s="64" t="e">
        <f t="shared" si="3"/>
        <v>#DIV/0!</v>
      </c>
    </row>
    <row r="36" spans="1:11" x14ac:dyDescent="0.25">
      <c r="A36" s="14"/>
      <c r="B36" s="14"/>
      <c r="C36" s="11" t="s">
        <v>51</v>
      </c>
      <c r="D36" s="11" t="s">
        <v>52</v>
      </c>
      <c r="E36" s="73">
        <v>0</v>
      </c>
      <c r="F36" s="59">
        <v>0</v>
      </c>
      <c r="G36" s="59">
        <v>0</v>
      </c>
      <c r="H36" s="59">
        <v>0</v>
      </c>
      <c r="I36" s="59">
        <v>0</v>
      </c>
      <c r="J36" s="64" t="e">
        <f t="shared" si="2"/>
        <v>#DIV/0!</v>
      </c>
      <c r="K36" s="64" t="e">
        <f t="shared" si="3"/>
        <v>#DIV/0!</v>
      </c>
    </row>
    <row r="37" spans="1:11" x14ac:dyDescent="0.25">
      <c r="A37" s="79"/>
      <c r="B37" s="79"/>
      <c r="C37" s="80"/>
      <c r="D37" s="80"/>
      <c r="E37" s="81"/>
      <c r="F37" s="82"/>
      <c r="G37" s="82"/>
      <c r="H37" s="82"/>
      <c r="I37" s="82"/>
      <c r="J37" s="82"/>
      <c r="K37" s="82"/>
    </row>
    <row r="38" spans="1:11" ht="6.75" customHeight="1" x14ac:dyDescent="0.25"/>
    <row r="40" spans="1:11" ht="15.75" customHeight="1" x14ac:dyDescent="0.25">
      <c r="A40" s="181" t="s">
        <v>15</v>
      </c>
      <c r="B40" s="181"/>
      <c r="C40" s="181"/>
      <c r="D40" s="181"/>
      <c r="E40" s="181"/>
      <c r="F40" s="181"/>
      <c r="G40" s="181"/>
      <c r="H40" s="181"/>
      <c r="I40" s="181"/>
      <c r="J40" s="181"/>
      <c r="K40" s="181"/>
    </row>
    <row r="41" spans="1:11" ht="18" x14ac:dyDescent="0.25">
      <c r="A41" s="4"/>
      <c r="B41" s="4"/>
      <c r="C41" s="4"/>
      <c r="D41" s="4"/>
      <c r="E41" s="22"/>
      <c r="F41" s="4"/>
      <c r="G41" s="4"/>
      <c r="H41" s="5"/>
      <c r="I41" s="5"/>
      <c r="J41" s="5"/>
      <c r="K41" s="5"/>
    </row>
    <row r="42" spans="1:11" ht="25.5" x14ac:dyDescent="0.25">
      <c r="A42" s="18" t="s">
        <v>9</v>
      </c>
      <c r="B42" s="17" t="s">
        <v>10</v>
      </c>
      <c r="C42" s="17" t="s">
        <v>11</v>
      </c>
      <c r="D42" s="17" t="s">
        <v>16</v>
      </c>
      <c r="E42" s="120" t="s">
        <v>174</v>
      </c>
      <c r="F42" s="18" t="s">
        <v>188</v>
      </c>
      <c r="G42" s="18" t="s">
        <v>179</v>
      </c>
      <c r="H42" s="18" t="s">
        <v>210</v>
      </c>
      <c r="I42" s="18" t="s">
        <v>211</v>
      </c>
      <c r="J42" s="18" t="s">
        <v>224</v>
      </c>
      <c r="K42" s="18" t="s">
        <v>220</v>
      </c>
    </row>
    <row r="43" spans="1:11" x14ac:dyDescent="0.25">
      <c r="A43" s="203">
        <v>1</v>
      </c>
      <c r="B43" s="204"/>
      <c r="C43" s="205"/>
      <c r="D43" s="17">
        <v>2</v>
      </c>
      <c r="E43" s="17">
        <v>3</v>
      </c>
      <c r="F43" s="18">
        <v>4</v>
      </c>
      <c r="G43" s="18">
        <v>5</v>
      </c>
      <c r="H43" s="18">
        <v>6</v>
      </c>
      <c r="I43" s="18">
        <v>7</v>
      </c>
      <c r="J43" s="18" t="s">
        <v>222</v>
      </c>
      <c r="K43" s="18" t="s">
        <v>221</v>
      </c>
    </row>
    <row r="44" spans="1:11" ht="15.75" customHeight="1" x14ac:dyDescent="0.25">
      <c r="A44" s="9">
        <v>3</v>
      </c>
      <c r="B44" s="9"/>
      <c r="C44" s="9"/>
      <c r="D44" s="9" t="s">
        <v>17</v>
      </c>
      <c r="E44" s="64">
        <f>E45+E58+E72+E82+E92</f>
        <v>1938719.45</v>
      </c>
      <c r="F44" s="64">
        <f t="shared" ref="F44:I44" si="13">F45+F58+F72+F82+F92</f>
        <v>2014970.6</v>
      </c>
      <c r="G44" s="64">
        <f>G45+G58+G72+G82+G92</f>
        <v>2040212.18</v>
      </c>
      <c r="H44" s="64">
        <f>H45+H58+H72+H82+H92</f>
        <v>2584777.1100000003</v>
      </c>
      <c r="I44" s="64">
        <f t="shared" si="13"/>
        <v>2396211.98</v>
      </c>
      <c r="J44" s="64">
        <f>(I44/E44)*100</f>
        <v>123.59766545902244</v>
      </c>
      <c r="K44" s="64">
        <f>(I44/H44)*100</f>
        <v>92.70478180611866</v>
      </c>
    </row>
    <row r="45" spans="1:11" ht="15.75" customHeight="1" x14ac:dyDescent="0.25">
      <c r="A45" s="9"/>
      <c r="B45" s="14">
        <v>31</v>
      </c>
      <c r="C45" s="14"/>
      <c r="D45" s="14" t="s">
        <v>18</v>
      </c>
      <c r="E45" s="64">
        <f>E46+E47+E49+E50+E52+E54+E55+E56+E57+E51+E53+E48</f>
        <v>1554883.98</v>
      </c>
      <c r="F45" s="64">
        <f t="shared" ref="F45:I45" si="14">F46+F47+F49+F50+F52+F54+F55+F56+F57+F51+F53+F48</f>
        <v>1620819.82</v>
      </c>
      <c r="G45" s="64">
        <f>G46+G47+G49+G50+G52+G54+G55+G56+G57+G51+G53+G48</f>
        <v>1598080.15</v>
      </c>
      <c r="H45" s="64">
        <f>H46+H47+H49+H50+H52+H54+H55+H56+H57+H51+H53+H48</f>
        <v>2160224.42</v>
      </c>
      <c r="I45" s="64">
        <f t="shared" si="14"/>
        <v>2006137.3</v>
      </c>
      <c r="J45" s="64">
        <f t="shared" ref="J45:J108" si="15">(I45/E45)*100</f>
        <v>129.02167144329314</v>
      </c>
      <c r="K45" s="64">
        <f t="shared" ref="K45:K108" si="16">(I45/H45)*100</f>
        <v>92.867078134409766</v>
      </c>
    </row>
    <row r="46" spans="1:11" x14ac:dyDescent="0.25">
      <c r="A46" s="10"/>
      <c r="B46" s="10"/>
      <c r="C46" s="11" t="s">
        <v>50</v>
      </c>
      <c r="D46" s="11" t="s">
        <v>13</v>
      </c>
      <c r="E46" s="73">
        <f>'POSEBNI DIO'!E12+'POSEBNI DIO'!E25+'POSEBNI DIO'!E30+'POSEBNI DIO'!E47+'POSEBNI DIO'!E58+'POSEBNI DIO'!E70</f>
        <v>46992.979999999996</v>
      </c>
      <c r="F46" s="73">
        <f>'POSEBNI DIO'!F12+'POSEBNI DIO'!F25+'POSEBNI DIO'!F30+'POSEBNI DIO'!F47+'POSEBNI DIO'!F58+'POSEBNI DIO'!F70</f>
        <v>72924.94</v>
      </c>
      <c r="G46" s="73">
        <f>'POSEBNI DIO'!G12+'POSEBNI DIO'!G25+'POSEBNI DIO'!G30+'POSEBNI DIO'!G47+'POSEBNI DIO'!G58+'POSEBNI DIO'!G70</f>
        <v>69210.92</v>
      </c>
      <c r="H46" s="73">
        <f>'POSEBNI DIO'!H12+'POSEBNI DIO'!H25+'POSEBNI DIO'!H30+'POSEBNI DIO'!H47+'POSEBNI DIO'!H58+'POSEBNI DIO'!H70</f>
        <v>91008.13</v>
      </c>
      <c r="I46" s="73">
        <f>'POSEBNI DIO'!I12+'POSEBNI DIO'!I25+'POSEBNI DIO'!I30+'POSEBNI DIO'!I47+'POSEBNI DIO'!I58+'POSEBNI DIO'!I70</f>
        <v>87765.84</v>
      </c>
      <c r="J46" s="64">
        <f t="shared" si="15"/>
        <v>186.76372513511595</v>
      </c>
      <c r="K46" s="64">
        <f t="shared" si="16"/>
        <v>96.437362244450014</v>
      </c>
    </row>
    <row r="47" spans="1:11" x14ac:dyDescent="0.25">
      <c r="A47" s="10"/>
      <c r="B47" s="10"/>
      <c r="C47" s="16" t="s">
        <v>46</v>
      </c>
      <c r="D47" s="16" t="s">
        <v>47</v>
      </c>
      <c r="E47" s="66">
        <f>'POSEBNI DIO'!E90</f>
        <v>0</v>
      </c>
      <c r="F47" s="66">
        <f>'POSEBNI DIO'!F90</f>
        <v>0</v>
      </c>
      <c r="G47" s="66">
        <f>'POSEBNI DIO'!G90</f>
        <v>0</v>
      </c>
      <c r="H47" s="66">
        <f>'POSEBNI DIO'!H90</f>
        <v>497.52</v>
      </c>
      <c r="I47" s="66">
        <f>'POSEBNI DIO'!I90</f>
        <v>497.52</v>
      </c>
      <c r="J47" s="64" t="e">
        <f t="shared" si="15"/>
        <v>#DIV/0!</v>
      </c>
      <c r="K47" s="64">
        <f t="shared" si="16"/>
        <v>100</v>
      </c>
    </row>
    <row r="48" spans="1:11" x14ac:dyDescent="0.25">
      <c r="A48" s="10"/>
      <c r="B48" s="10"/>
      <c r="C48" s="115" t="s">
        <v>46</v>
      </c>
      <c r="D48" s="16" t="s">
        <v>175</v>
      </c>
      <c r="E48" s="66">
        <f>'POSEBNI DIO'!E95</f>
        <v>0</v>
      </c>
      <c r="F48" s="66">
        <f>'POSEBNI DIO'!F95</f>
        <v>0</v>
      </c>
      <c r="G48" s="66">
        <f>'POSEBNI DIO'!G95</f>
        <v>0</v>
      </c>
      <c r="H48" s="66">
        <f>'POSEBNI DIO'!H95</f>
        <v>0</v>
      </c>
      <c r="I48" s="66">
        <f>'POSEBNI DIO'!I95</f>
        <v>0</v>
      </c>
      <c r="J48" s="64" t="e">
        <f t="shared" si="15"/>
        <v>#DIV/0!</v>
      </c>
      <c r="K48" s="64" t="e">
        <f t="shared" si="16"/>
        <v>#DIV/0!</v>
      </c>
    </row>
    <row r="49" spans="1:11" x14ac:dyDescent="0.25">
      <c r="A49" s="14"/>
      <c r="B49" s="14"/>
      <c r="C49" s="11" t="s">
        <v>55</v>
      </c>
      <c r="D49" s="11" t="s">
        <v>56</v>
      </c>
      <c r="E49" s="73">
        <v>0</v>
      </c>
      <c r="F49" s="73">
        <v>0</v>
      </c>
      <c r="G49" s="73">
        <v>0</v>
      </c>
      <c r="H49" s="73">
        <v>0</v>
      </c>
      <c r="I49" s="73">
        <v>0</v>
      </c>
      <c r="J49" s="64" t="e">
        <f t="shared" si="15"/>
        <v>#DIV/0!</v>
      </c>
      <c r="K49" s="64" t="e">
        <f t="shared" si="16"/>
        <v>#DIV/0!</v>
      </c>
    </row>
    <row r="50" spans="1:11" ht="15" customHeight="1" x14ac:dyDescent="0.25">
      <c r="A50" s="10"/>
      <c r="B50" s="10"/>
      <c r="C50" s="11" t="s">
        <v>43</v>
      </c>
      <c r="D50" s="15" t="s">
        <v>44</v>
      </c>
      <c r="E50" s="67">
        <v>0</v>
      </c>
      <c r="F50" s="59">
        <v>0</v>
      </c>
      <c r="G50" s="59">
        <v>0</v>
      </c>
      <c r="H50" s="59">
        <v>0</v>
      </c>
      <c r="I50" s="59">
        <v>0</v>
      </c>
      <c r="J50" s="64" t="e">
        <f t="shared" si="15"/>
        <v>#DIV/0!</v>
      </c>
      <c r="K50" s="64" t="e">
        <f t="shared" si="16"/>
        <v>#DIV/0!</v>
      </c>
    </row>
    <row r="51" spans="1:11" ht="15" customHeight="1" x14ac:dyDescent="0.25">
      <c r="A51" s="10"/>
      <c r="B51" s="10"/>
      <c r="C51" s="11" t="s">
        <v>165</v>
      </c>
      <c r="D51" s="15" t="s">
        <v>166</v>
      </c>
      <c r="E51" s="67">
        <f>'POSEBNI DIO'!E61</f>
        <v>0</v>
      </c>
      <c r="F51" s="67">
        <f>'POSEBNI DIO'!F61</f>
        <v>0</v>
      </c>
      <c r="G51" s="67">
        <f>'POSEBNI DIO'!G61</f>
        <v>2861.96</v>
      </c>
      <c r="H51" s="67">
        <f>'POSEBNI DIO'!H61</f>
        <v>4543.03</v>
      </c>
      <c r="I51" s="67">
        <f>'POSEBNI DIO'!I61</f>
        <v>4125.2299999999996</v>
      </c>
      <c r="J51" s="64" t="e">
        <f t="shared" si="15"/>
        <v>#DIV/0!</v>
      </c>
      <c r="K51" s="64">
        <f t="shared" si="16"/>
        <v>90.803494584011105</v>
      </c>
    </row>
    <row r="52" spans="1:11" x14ac:dyDescent="0.25">
      <c r="A52" s="10"/>
      <c r="B52" s="25"/>
      <c r="C52" s="11" t="s">
        <v>53</v>
      </c>
      <c r="D52" s="11" t="s">
        <v>54</v>
      </c>
      <c r="E52" s="73">
        <f>'POSEBNI DIO'!E51+'POSEBNI DIO'!E65+'POSEBNI DIO'!E74</f>
        <v>55787</v>
      </c>
      <c r="F52" s="73">
        <f>'POSEBNI DIO'!F51+'POSEBNI DIO'!F65+'POSEBNI DIO'!F74</f>
        <v>82909.88</v>
      </c>
      <c r="G52" s="73">
        <f>'POSEBNI DIO'!G51+'POSEBNI DIO'!G65+'POSEBNI DIO'!G74</f>
        <v>61022.27</v>
      </c>
      <c r="H52" s="73">
        <f>'POSEBNI DIO'!H51+'POSEBNI DIO'!H65+'POSEBNI DIO'!H74</f>
        <v>70548.350000000006</v>
      </c>
      <c r="I52" s="73">
        <f>'POSEBNI DIO'!I51+'POSEBNI DIO'!I65+'POSEBNI DIO'!I74</f>
        <v>68180.83</v>
      </c>
      <c r="J52" s="64">
        <f t="shared" si="15"/>
        <v>122.21634072454157</v>
      </c>
      <c r="K52" s="64">
        <f t="shared" si="16"/>
        <v>96.644117119677503</v>
      </c>
    </row>
    <row r="53" spans="1:11" x14ac:dyDescent="0.25">
      <c r="A53" s="10"/>
      <c r="B53" s="25"/>
      <c r="C53" s="11" t="s">
        <v>53</v>
      </c>
      <c r="D53" s="11" t="s">
        <v>186</v>
      </c>
      <c r="E53" s="73">
        <f>'POSEBNI DIO'!E54</f>
        <v>0</v>
      </c>
      <c r="F53" s="73">
        <f>'POSEBNI DIO'!F54</f>
        <v>0</v>
      </c>
      <c r="G53" s="73">
        <f>'POSEBNI DIO'!G54</f>
        <v>0</v>
      </c>
      <c r="H53" s="73">
        <f>'POSEBNI DIO'!H54</f>
        <v>0</v>
      </c>
      <c r="I53" s="73">
        <f>'POSEBNI DIO'!I54</f>
        <v>0</v>
      </c>
      <c r="J53" s="64" t="e">
        <f t="shared" si="15"/>
        <v>#DIV/0!</v>
      </c>
      <c r="K53" s="64" t="e">
        <f t="shared" si="16"/>
        <v>#DIV/0!</v>
      </c>
    </row>
    <row r="54" spans="1:11" x14ac:dyDescent="0.25">
      <c r="A54" s="10"/>
      <c r="B54" s="10"/>
      <c r="C54" s="11" t="s">
        <v>39</v>
      </c>
      <c r="D54" s="11" t="s">
        <v>40</v>
      </c>
      <c r="E54" s="73">
        <f>'POSEBNI DIO'!E107</f>
        <v>1452104</v>
      </c>
      <c r="F54" s="73">
        <f>'POSEBNI DIO'!F107</f>
        <v>1464985</v>
      </c>
      <c r="G54" s="73">
        <f>'POSEBNI DIO'!G107</f>
        <v>1464985</v>
      </c>
      <c r="H54" s="73">
        <f>'POSEBNI DIO'!H107+'POSEBNI DIO'!H153</f>
        <v>1993627.3900000001</v>
      </c>
      <c r="I54" s="73">
        <f>'POSEBNI DIO'!I107+'POSEBNI DIO'!I153</f>
        <v>1845567.8800000001</v>
      </c>
      <c r="J54" s="64">
        <f t="shared" si="15"/>
        <v>127.0961225917703</v>
      </c>
      <c r="K54" s="64">
        <f t="shared" si="16"/>
        <v>92.57336096290291</v>
      </c>
    </row>
    <row r="55" spans="1:11" x14ac:dyDescent="0.25">
      <c r="A55" s="10"/>
      <c r="B55" s="25"/>
      <c r="C55" s="116" t="s">
        <v>39</v>
      </c>
      <c r="D55" s="11" t="s">
        <v>42</v>
      </c>
      <c r="E55" s="73">
        <v>0</v>
      </c>
      <c r="F55" s="59">
        <v>0</v>
      </c>
      <c r="G55" s="59">
        <v>0</v>
      </c>
      <c r="H55" s="59">
        <v>0</v>
      </c>
      <c r="I55" s="59">
        <v>0</v>
      </c>
      <c r="J55" s="64" t="e">
        <f t="shared" si="15"/>
        <v>#DIV/0!</v>
      </c>
      <c r="K55" s="64" t="e">
        <f t="shared" si="16"/>
        <v>#DIV/0!</v>
      </c>
    </row>
    <row r="56" spans="1:11" s="37" customFormat="1" x14ac:dyDescent="0.25">
      <c r="A56" s="11"/>
      <c r="B56" s="16"/>
      <c r="C56" s="16" t="s">
        <v>48</v>
      </c>
      <c r="D56" s="16" t="s">
        <v>49</v>
      </c>
      <c r="E56" s="66">
        <f>'POSEBNI DIO'!E113</f>
        <v>0</v>
      </c>
      <c r="F56" s="66">
        <f>'POSEBNI DIO'!F113</f>
        <v>0</v>
      </c>
      <c r="G56" s="66">
        <f>'POSEBNI DIO'!G113</f>
        <v>0</v>
      </c>
      <c r="H56" s="66">
        <f>'POSEBNI DIO'!H113</f>
        <v>0</v>
      </c>
      <c r="I56" s="66">
        <f>'POSEBNI DIO'!I113</f>
        <v>0</v>
      </c>
      <c r="J56" s="64" t="e">
        <f t="shared" si="15"/>
        <v>#DIV/0!</v>
      </c>
      <c r="K56" s="64" t="e">
        <f t="shared" si="16"/>
        <v>#DIV/0!</v>
      </c>
    </row>
    <row r="57" spans="1:11" x14ac:dyDescent="0.25">
      <c r="A57" s="14"/>
      <c r="B57" s="14"/>
      <c r="C57" s="11" t="s">
        <v>51</v>
      </c>
      <c r="D57" s="11" t="s">
        <v>52</v>
      </c>
      <c r="E57" s="73">
        <v>0</v>
      </c>
      <c r="F57" s="59">
        <v>0</v>
      </c>
      <c r="G57" s="59">
        <v>0</v>
      </c>
      <c r="H57" s="59">
        <v>0</v>
      </c>
      <c r="I57" s="59">
        <v>0</v>
      </c>
      <c r="J57" s="64" t="e">
        <f t="shared" si="15"/>
        <v>#DIV/0!</v>
      </c>
      <c r="K57" s="64" t="e">
        <f t="shared" si="16"/>
        <v>#DIV/0!</v>
      </c>
    </row>
    <row r="58" spans="1:11" x14ac:dyDescent="0.25">
      <c r="A58" s="10"/>
      <c r="B58" s="10">
        <v>32</v>
      </c>
      <c r="C58" s="11"/>
      <c r="D58" s="10" t="s">
        <v>30</v>
      </c>
      <c r="E58" s="75">
        <f>E59+E60+E61+E62+E63+E64+E65+E66+E67+E68+E69+E70+E71</f>
        <v>327571</v>
      </c>
      <c r="F58" s="75">
        <f>F59+F60+F61+F62+F63+F64+F65+F66+F67+F68+F69+F70+F71</f>
        <v>340036.54</v>
      </c>
      <c r="G58" s="75">
        <f>G59+G60+G61+G62+G63+G64+G65+G66+G67+G68+G69+G70+G71</f>
        <v>386799.94999999995</v>
      </c>
      <c r="H58" s="75">
        <f>SUM(H59:H71)</f>
        <v>372823.2</v>
      </c>
      <c r="I58" s="75">
        <f>SUM(I59:I71)</f>
        <v>338376.16</v>
      </c>
      <c r="J58" s="64">
        <f t="shared" si="15"/>
        <v>103.2985703862674</v>
      </c>
      <c r="K58" s="64">
        <f t="shared" si="16"/>
        <v>90.760489154108427</v>
      </c>
    </row>
    <row r="59" spans="1:11" x14ac:dyDescent="0.25">
      <c r="A59" s="10"/>
      <c r="B59" s="10"/>
      <c r="C59" s="11" t="s">
        <v>50</v>
      </c>
      <c r="D59" s="11" t="s">
        <v>13</v>
      </c>
      <c r="E59" s="73">
        <f>'POSEBNI DIO'!E13+'POSEBNI DIO'!E26+'POSEBNI DIO'!E31+'POSEBNI DIO'!E48+'POSEBNI DIO'!E59+'POSEBNI DIO'!E71</f>
        <v>1961</v>
      </c>
      <c r="F59" s="73">
        <f>'POSEBNI DIO'!F13+'POSEBNI DIO'!F26+'POSEBNI DIO'!F31+'POSEBNI DIO'!F48+'POSEBNI DIO'!F59+'POSEBNI DIO'!F71</f>
        <v>8563.2999999999993</v>
      </c>
      <c r="G59" s="73">
        <f>'POSEBNI DIO'!G13+'POSEBNI DIO'!G26+'POSEBNI DIO'!G31+'POSEBNI DIO'!G48+'POSEBNI DIO'!G59+'POSEBNI DIO'!G71</f>
        <v>8026.6</v>
      </c>
      <c r="H59" s="73">
        <f>'POSEBNI DIO'!H13+'POSEBNI DIO'!H26+'POSEBNI DIO'!H31+'POSEBNI DIO'!H41+'POSEBNI DIO'!H48+'POSEBNI DIO'!H59+'POSEBNI DIO'!H71</f>
        <v>9328.84</v>
      </c>
      <c r="I59" s="73">
        <f>'POSEBNI DIO'!I13+'POSEBNI DIO'!I26+'POSEBNI DIO'!I31+'POSEBNI DIO'!I41+'POSEBNI DIO'!I48+'POSEBNI DIO'!I59+'POSEBNI DIO'!I71</f>
        <v>5921.8200000000006</v>
      </c>
      <c r="J59" s="64">
        <f t="shared" si="15"/>
        <v>301.97960224375322</v>
      </c>
      <c r="K59" s="64">
        <f t="shared" si="16"/>
        <v>63.478631855621927</v>
      </c>
    </row>
    <row r="60" spans="1:11" x14ac:dyDescent="0.25">
      <c r="A60" s="10"/>
      <c r="B60" s="10"/>
      <c r="C60" s="11" t="s">
        <v>50</v>
      </c>
      <c r="D60" s="11" t="s">
        <v>185</v>
      </c>
      <c r="E60" s="73">
        <f>'POSEBNI DIO'!E15</f>
        <v>0</v>
      </c>
      <c r="F60" s="73">
        <f>'POSEBNI DIO'!F15</f>
        <v>0</v>
      </c>
      <c r="G60" s="73">
        <f>'POSEBNI DIO'!G15</f>
        <v>0</v>
      </c>
      <c r="H60" s="73">
        <f>'POSEBNI DIO'!H15</f>
        <v>1096.6600000000001</v>
      </c>
      <c r="I60" s="73">
        <f>'POSEBNI DIO'!I15</f>
        <v>1096.6600000000001</v>
      </c>
      <c r="J60" s="64" t="e">
        <f t="shared" si="15"/>
        <v>#DIV/0!</v>
      </c>
      <c r="K60" s="64">
        <f t="shared" si="16"/>
        <v>100</v>
      </c>
    </row>
    <row r="61" spans="1:11" x14ac:dyDescent="0.25">
      <c r="A61" s="10"/>
      <c r="B61" s="10"/>
      <c r="C61" s="16" t="s">
        <v>46</v>
      </c>
      <c r="D61" s="16" t="s">
        <v>47</v>
      </c>
      <c r="E61" s="66">
        <f>'POSEBNI DIO'!E91+'POSEBNI DIO'!E123</f>
        <v>201</v>
      </c>
      <c r="F61" s="66">
        <f>'POSEBNI DIO'!F91+'POSEBNI DIO'!F123</f>
        <v>6636.41</v>
      </c>
      <c r="G61" s="66">
        <f>'POSEBNI DIO'!G91+'POSEBNI DIO'!G123</f>
        <v>6636.41</v>
      </c>
      <c r="H61" s="66">
        <f>'POSEBNI DIO'!H91+'POSEBNI DIO'!H123</f>
        <v>7849.79</v>
      </c>
      <c r="I61" s="66">
        <f>'POSEBNI DIO'!I91+'POSEBNI DIO'!I123</f>
        <v>3722.91</v>
      </c>
      <c r="J61" s="64">
        <f t="shared" si="15"/>
        <v>1852.1940298507463</v>
      </c>
      <c r="K61" s="64">
        <f t="shared" si="16"/>
        <v>47.426873839937116</v>
      </c>
    </row>
    <row r="62" spans="1:11" x14ac:dyDescent="0.25">
      <c r="A62" s="10"/>
      <c r="B62" s="10"/>
      <c r="C62" s="115" t="s">
        <v>46</v>
      </c>
      <c r="D62" s="16" t="s">
        <v>175</v>
      </c>
      <c r="E62" s="66">
        <f>'POSEBNI DIO'!E96+'POSEBNI DIO'!E128</f>
        <v>10875</v>
      </c>
      <c r="F62" s="66">
        <f>'POSEBNI DIO'!F96+'POSEBNI DIO'!F128</f>
        <v>0</v>
      </c>
      <c r="G62" s="66">
        <f>'POSEBNI DIO'!G96+'POSEBNI DIO'!G128</f>
        <v>10218.35</v>
      </c>
      <c r="H62" s="66">
        <f>'POSEBNI DIO'!H96+'POSEBNI DIO'!H128</f>
        <v>13039.32</v>
      </c>
      <c r="I62" s="66">
        <f>'POSEBNI DIO'!I96+'POSEBNI DIO'!I128</f>
        <v>8705.67</v>
      </c>
      <c r="J62" s="64">
        <f t="shared" si="15"/>
        <v>80.05213793103448</v>
      </c>
      <c r="K62" s="64">
        <f t="shared" si="16"/>
        <v>66.764754603767685</v>
      </c>
    </row>
    <row r="63" spans="1:11" x14ac:dyDescent="0.25">
      <c r="A63" s="14"/>
      <c r="B63" s="14"/>
      <c r="C63" s="11" t="s">
        <v>55</v>
      </c>
      <c r="D63" s="11" t="s">
        <v>56</v>
      </c>
      <c r="E63" s="73">
        <f>'POSEBNI DIO'!E99+'POSEBNI DIO'!E133+'POSEBNI DIO'!E159</f>
        <v>124197</v>
      </c>
      <c r="F63" s="73">
        <f>'POSEBNI DIO'!F99+'POSEBNI DIO'!F133+'POSEBNI DIO'!F159</f>
        <v>120072.48</v>
      </c>
      <c r="G63" s="73">
        <f>'POSEBNI DIO'!G99+'POSEBNI DIO'!G133+'POSEBNI DIO'!G159</f>
        <v>145958.14000000001</v>
      </c>
      <c r="H63" s="73">
        <f>'POSEBNI DIO'!H99+'POSEBNI DIO'!H133+'POSEBNI DIO'!H159</f>
        <v>141658.91</v>
      </c>
      <c r="I63" s="73">
        <f>'POSEBNI DIO'!I99+'POSEBNI DIO'!I133+'POSEBNI DIO'!I159</f>
        <v>141658.76</v>
      </c>
      <c r="J63" s="64">
        <f t="shared" si="15"/>
        <v>114.05972769068498</v>
      </c>
      <c r="K63" s="64">
        <f t="shared" si="16"/>
        <v>99.999894111849372</v>
      </c>
    </row>
    <row r="64" spans="1:11" ht="15" customHeight="1" x14ac:dyDescent="0.25">
      <c r="A64" s="10"/>
      <c r="B64" s="10"/>
      <c r="C64" s="11" t="s">
        <v>43</v>
      </c>
      <c r="D64" s="15" t="s">
        <v>44</v>
      </c>
      <c r="E64" s="67">
        <f>'POSEBNI DIO'!E17+'POSEBNI DIO'!E141</f>
        <v>5633</v>
      </c>
      <c r="F64" s="67">
        <f>'POSEBNI DIO'!F17+'POSEBNI DIO'!F141</f>
        <v>4200</v>
      </c>
      <c r="G64" s="67">
        <f>'POSEBNI DIO'!G17+'POSEBNI DIO'!G141</f>
        <v>5500</v>
      </c>
      <c r="H64" s="67">
        <f>'POSEBNI DIO'!H17+'POSEBNI DIO'!H141</f>
        <v>5500</v>
      </c>
      <c r="I64" s="67">
        <f>'POSEBNI DIO'!I17+'POSEBNI DIO'!I141</f>
        <v>3073.5</v>
      </c>
      <c r="J64" s="64">
        <f t="shared" si="15"/>
        <v>54.562400142020238</v>
      </c>
      <c r="K64" s="64">
        <f t="shared" si="16"/>
        <v>55.881818181818176</v>
      </c>
    </row>
    <row r="65" spans="1:11" x14ac:dyDescent="0.25">
      <c r="A65" s="10"/>
      <c r="B65" s="10"/>
      <c r="C65" s="11" t="s">
        <v>165</v>
      </c>
      <c r="D65" s="15" t="s">
        <v>166</v>
      </c>
      <c r="E65" s="67">
        <f>'POSEBNI DIO'!E85+'POSEBNI DIO'!E62</f>
        <v>320</v>
      </c>
      <c r="F65" s="67">
        <f>'POSEBNI DIO'!F85+'POSEBNI DIO'!F62</f>
        <v>0</v>
      </c>
      <c r="G65" s="67">
        <f>'POSEBNI DIO'!G85+'POSEBNI DIO'!G62</f>
        <v>0</v>
      </c>
      <c r="H65" s="67">
        <f>'POSEBNI DIO'!H85+'POSEBNI DIO'!H62</f>
        <v>308.72000000000003</v>
      </c>
      <c r="I65" s="67">
        <f>'POSEBNI DIO'!I85+'POSEBNI DIO'!I62</f>
        <v>308.72000000000003</v>
      </c>
      <c r="J65" s="64">
        <f t="shared" si="15"/>
        <v>96.475000000000009</v>
      </c>
      <c r="K65" s="64">
        <f t="shared" si="16"/>
        <v>100</v>
      </c>
    </row>
    <row r="66" spans="1:11" x14ac:dyDescent="0.25">
      <c r="A66" s="10"/>
      <c r="B66" s="25"/>
      <c r="C66" s="11" t="s">
        <v>53</v>
      </c>
      <c r="D66" s="11" t="s">
        <v>54</v>
      </c>
      <c r="E66" s="73">
        <f>'POSEBNI DIO'!E52+'POSEBNI DIO'!E66+'POSEBNI DIO'!E75</f>
        <v>2054</v>
      </c>
      <c r="F66" s="73">
        <f>'POSEBNI DIO'!F52+'POSEBNI DIO'!F66+'POSEBNI DIO'!F75</f>
        <v>0</v>
      </c>
      <c r="G66" s="73">
        <f>'POSEBNI DIO'!G52+'POSEBNI DIO'!G66+'POSEBNI DIO'!G75</f>
        <v>0</v>
      </c>
      <c r="H66" s="73">
        <f>'POSEBNI DIO'!H52+'POSEBNI DIO'!H66+'POSEBNI DIO'!H75</f>
        <v>525.41999999999996</v>
      </c>
      <c r="I66" s="73">
        <f>'POSEBNI DIO'!I52+'POSEBNI DIO'!I66+'POSEBNI DIO'!I75</f>
        <v>525.41999999999996</v>
      </c>
      <c r="J66" s="64">
        <f t="shared" si="15"/>
        <v>25.58033106134372</v>
      </c>
      <c r="K66" s="64">
        <f t="shared" si="16"/>
        <v>100</v>
      </c>
    </row>
    <row r="67" spans="1:11" x14ac:dyDescent="0.25">
      <c r="A67" s="10"/>
      <c r="B67" s="10"/>
      <c r="C67" s="11" t="s">
        <v>39</v>
      </c>
      <c r="D67" s="11" t="s">
        <v>40</v>
      </c>
      <c r="E67" s="73">
        <f>'POSEBNI DIO'!E19+'POSEBNI DIO'!E43+'POSEBNI DIO'!E108</f>
        <v>180579</v>
      </c>
      <c r="F67" s="73">
        <f>'POSEBNI DIO'!F19+'POSEBNI DIO'!F43+'POSEBNI DIO'!F108</f>
        <v>200564.34999999998</v>
      </c>
      <c r="G67" s="73">
        <f>'POSEBNI DIO'!G19+'POSEBNI DIO'!G43+'POSEBNI DIO'!G108</f>
        <v>204458.59</v>
      </c>
      <c r="H67" s="73">
        <f>'POSEBNI DIO'!H19+'POSEBNI DIO'!H43+'POSEBNI DIO'!H108+'POSEBNI DIO'!H154</f>
        <v>191603.62</v>
      </c>
      <c r="I67" s="73">
        <f>'POSEBNI DIO'!I19+'POSEBNI DIO'!I43+'POSEBNI DIO'!I108+'POSEBNI DIO'!I154</f>
        <v>171450.78</v>
      </c>
      <c r="J67" s="64">
        <f t="shared" si="15"/>
        <v>94.945026830362337</v>
      </c>
      <c r="K67" s="64">
        <f t="shared" si="16"/>
        <v>89.482015005770762</v>
      </c>
    </row>
    <row r="68" spans="1:11" x14ac:dyDescent="0.25">
      <c r="A68" s="10"/>
      <c r="B68" s="25"/>
      <c r="C68" s="11" t="s">
        <v>39</v>
      </c>
      <c r="D68" s="11" t="s">
        <v>207</v>
      </c>
      <c r="E68" s="73">
        <f>'POSEBNI DIO'!E103</f>
        <v>21</v>
      </c>
      <c r="F68" s="59">
        <f>'POSEBNI DIO'!F103</f>
        <v>0</v>
      </c>
      <c r="G68" s="59">
        <f>'POSEBNI DIO'!G103</f>
        <v>2884.44</v>
      </c>
      <c r="H68" s="59">
        <f>'POSEBNI DIO'!H103</f>
        <v>0</v>
      </c>
      <c r="I68" s="59">
        <f>'POSEBNI DIO'!I103</f>
        <v>0</v>
      </c>
      <c r="J68" s="64">
        <f t="shared" si="15"/>
        <v>0</v>
      </c>
      <c r="K68" s="64" t="e">
        <f t="shared" si="16"/>
        <v>#DIV/0!</v>
      </c>
    </row>
    <row r="69" spans="1:11" s="37" customFormat="1" x14ac:dyDescent="0.25">
      <c r="A69" s="11"/>
      <c r="B69" s="16"/>
      <c r="C69" s="16" t="s">
        <v>48</v>
      </c>
      <c r="D69" s="16" t="s">
        <v>49</v>
      </c>
      <c r="E69" s="66">
        <f>'POSEBNI DIO'!E114</f>
        <v>1438</v>
      </c>
      <c r="F69" s="66">
        <f>'POSEBNI DIO'!F114</f>
        <v>0</v>
      </c>
      <c r="G69" s="66">
        <f>'POSEBNI DIO'!G114</f>
        <v>1500</v>
      </c>
      <c r="H69" s="66">
        <f>'POSEBNI DIO'!H21+'POSEBNI DIO'!H114</f>
        <v>294.5</v>
      </c>
      <c r="I69" s="66">
        <f>'POSEBNI DIO'!I21+'POSEBNI DIO'!I114</f>
        <v>294.5</v>
      </c>
      <c r="J69" s="64">
        <f t="shared" si="15"/>
        <v>20.479833101529906</v>
      </c>
      <c r="K69" s="64">
        <f t="shared" si="16"/>
        <v>100</v>
      </c>
    </row>
    <row r="70" spans="1:11" s="37" customFormat="1" x14ac:dyDescent="0.25">
      <c r="A70" s="11"/>
      <c r="B70" s="16"/>
      <c r="C70" s="16" t="s">
        <v>48</v>
      </c>
      <c r="D70" s="16" t="s">
        <v>206</v>
      </c>
      <c r="E70" s="66">
        <f>'POSEBNI DIO'!E117</f>
        <v>292</v>
      </c>
      <c r="F70" s="66">
        <f>'POSEBNI DIO'!F117</f>
        <v>0</v>
      </c>
      <c r="G70" s="66">
        <f>'POSEBNI DIO'!G117</f>
        <v>1617.42</v>
      </c>
      <c r="H70" s="66">
        <f>'POSEBNI DIO'!H117</f>
        <v>1617.42</v>
      </c>
      <c r="I70" s="66">
        <f>'POSEBNI DIO'!I117</f>
        <v>1617.42</v>
      </c>
      <c r="J70" s="64">
        <f t="shared" si="15"/>
        <v>553.91095890410952</v>
      </c>
      <c r="K70" s="64">
        <f t="shared" si="16"/>
        <v>100</v>
      </c>
    </row>
    <row r="71" spans="1:11" x14ac:dyDescent="0.25">
      <c r="A71" s="14"/>
      <c r="B71" s="14"/>
      <c r="C71" s="11" t="s">
        <v>51</v>
      </c>
      <c r="D71" s="11" t="s">
        <v>52</v>
      </c>
      <c r="E71" s="73">
        <v>0</v>
      </c>
      <c r="F71" s="59">
        <v>0</v>
      </c>
      <c r="G71" s="59">
        <v>0</v>
      </c>
      <c r="H71" s="59">
        <v>0</v>
      </c>
      <c r="I71" s="59">
        <v>0</v>
      </c>
      <c r="J71" s="64" t="e">
        <f t="shared" si="15"/>
        <v>#DIV/0!</v>
      </c>
      <c r="K71" s="64" t="e">
        <f t="shared" si="16"/>
        <v>#DIV/0!</v>
      </c>
    </row>
    <row r="72" spans="1:11" x14ac:dyDescent="0.25">
      <c r="A72" s="10"/>
      <c r="B72" s="10">
        <v>34</v>
      </c>
      <c r="C72" s="11"/>
      <c r="D72" s="10" t="s">
        <v>57</v>
      </c>
      <c r="E72" s="75">
        <f>E74+E73+E75+E76+E77+E78+E79+E80+E81</f>
        <v>1663.47</v>
      </c>
      <c r="F72" s="75">
        <f t="shared" ref="F72:G72" si="17">F74+F73+F75+F76+F77+F78+F79+F80+F81</f>
        <v>690.16</v>
      </c>
      <c r="G72" s="75">
        <f t="shared" si="17"/>
        <v>630</v>
      </c>
      <c r="H72" s="75">
        <f>H74+H73+H75+H76+H77+H78+H79+H80+H81</f>
        <v>1267.1199999999999</v>
      </c>
      <c r="I72" s="75">
        <f>I74+I73+I75+I76+I77+I78+I79+I80+I81</f>
        <v>1236.1500000000001</v>
      </c>
      <c r="J72" s="64">
        <f t="shared" si="15"/>
        <v>74.311529513607098</v>
      </c>
      <c r="K72" s="64">
        <f t="shared" si="16"/>
        <v>97.555874739566903</v>
      </c>
    </row>
    <row r="73" spans="1:11" x14ac:dyDescent="0.25">
      <c r="A73" s="10"/>
      <c r="B73" s="10"/>
      <c r="C73" s="11" t="s">
        <v>50</v>
      </c>
      <c r="D73" s="11" t="s">
        <v>13</v>
      </c>
      <c r="E73" s="73">
        <v>0</v>
      </c>
      <c r="F73" s="59">
        <v>0</v>
      </c>
      <c r="G73" s="59">
        <v>0</v>
      </c>
      <c r="H73" s="59">
        <v>0</v>
      </c>
      <c r="I73" s="59">
        <v>0</v>
      </c>
      <c r="J73" s="64" t="e">
        <f t="shared" si="15"/>
        <v>#DIV/0!</v>
      </c>
      <c r="K73" s="64" t="e">
        <f t="shared" si="16"/>
        <v>#DIV/0!</v>
      </c>
    </row>
    <row r="74" spans="1:11" x14ac:dyDescent="0.25">
      <c r="A74" s="10"/>
      <c r="B74" s="10"/>
      <c r="C74" s="16" t="s">
        <v>46</v>
      </c>
      <c r="D74" s="16" t="s">
        <v>47</v>
      </c>
      <c r="E74" s="66">
        <f>'POSEBNI DIO'!E92</f>
        <v>0.47</v>
      </c>
      <c r="F74" s="66">
        <f>'POSEBNI DIO'!F92</f>
        <v>0</v>
      </c>
      <c r="G74" s="66">
        <f>'POSEBNI DIO'!G92</f>
        <v>0</v>
      </c>
      <c r="H74" s="66">
        <f>'POSEBNI DIO'!H92</f>
        <v>0</v>
      </c>
      <c r="I74" s="66">
        <f>'POSEBNI DIO'!I92</f>
        <v>19.93</v>
      </c>
      <c r="J74" s="64">
        <f t="shared" si="15"/>
        <v>4240.4255319148933</v>
      </c>
      <c r="K74" s="64" t="e">
        <f t="shared" si="16"/>
        <v>#DIV/0!</v>
      </c>
    </row>
    <row r="75" spans="1:11" x14ac:dyDescent="0.25">
      <c r="A75" s="14"/>
      <c r="B75" s="14"/>
      <c r="C75" s="11" t="s">
        <v>55</v>
      </c>
      <c r="D75" s="11" t="s">
        <v>56</v>
      </c>
      <c r="E75" s="73">
        <f>'POSEBNI DIO'!E100</f>
        <v>633</v>
      </c>
      <c r="F75" s="73">
        <f>'POSEBNI DIO'!F100</f>
        <v>690.16</v>
      </c>
      <c r="G75" s="73">
        <f>'POSEBNI DIO'!G100</f>
        <v>630</v>
      </c>
      <c r="H75" s="73">
        <f>'POSEBNI DIO'!H100</f>
        <v>730</v>
      </c>
      <c r="I75" s="73">
        <f>'POSEBNI DIO'!I100</f>
        <v>699.03</v>
      </c>
      <c r="J75" s="64">
        <f t="shared" si="15"/>
        <v>110.43127962085309</v>
      </c>
      <c r="K75" s="64">
        <f t="shared" si="16"/>
        <v>95.757534246575332</v>
      </c>
    </row>
    <row r="76" spans="1:11" ht="15" customHeight="1" x14ac:dyDescent="0.25">
      <c r="A76" s="10"/>
      <c r="B76" s="10"/>
      <c r="C76" s="11" t="s">
        <v>43</v>
      </c>
      <c r="D76" s="15" t="s">
        <v>44</v>
      </c>
      <c r="E76" s="67">
        <v>0</v>
      </c>
      <c r="F76" s="59">
        <v>0</v>
      </c>
      <c r="G76" s="59">
        <v>0</v>
      </c>
      <c r="H76" s="59">
        <v>0</v>
      </c>
      <c r="I76" s="59">
        <v>0</v>
      </c>
      <c r="J76" s="64" t="e">
        <f t="shared" si="15"/>
        <v>#DIV/0!</v>
      </c>
      <c r="K76" s="64" t="e">
        <f t="shared" si="16"/>
        <v>#DIV/0!</v>
      </c>
    </row>
    <row r="77" spans="1:11" x14ac:dyDescent="0.25">
      <c r="A77" s="10"/>
      <c r="B77" s="25"/>
      <c r="C77" s="11" t="s">
        <v>53</v>
      </c>
      <c r="D77" s="11" t="s">
        <v>54</v>
      </c>
      <c r="E77" s="73">
        <v>0</v>
      </c>
      <c r="F77" s="59">
        <v>0</v>
      </c>
      <c r="G77" s="59">
        <v>0</v>
      </c>
      <c r="H77" s="59">
        <v>0</v>
      </c>
      <c r="I77" s="59">
        <v>0</v>
      </c>
      <c r="J77" s="64" t="e">
        <f t="shared" si="15"/>
        <v>#DIV/0!</v>
      </c>
      <c r="K77" s="64" t="e">
        <f t="shared" si="16"/>
        <v>#DIV/0!</v>
      </c>
    </row>
    <row r="78" spans="1:11" x14ac:dyDescent="0.25">
      <c r="A78" s="10"/>
      <c r="B78" s="10"/>
      <c r="C78" s="11" t="s">
        <v>39</v>
      </c>
      <c r="D78" s="11" t="s">
        <v>40</v>
      </c>
      <c r="E78" s="73">
        <f>'POSEBNI DIO'!E109</f>
        <v>1030</v>
      </c>
      <c r="F78" s="73">
        <f>'POSEBNI DIO'!F109</f>
        <v>0</v>
      </c>
      <c r="G78" s="73">
        <f>'POSEBNI DIO'!G109</f>
        <v>0</v>
      </c>
      <c r="H78" s="73">
        <f>'POSEBNI DIO'!H109+'POSEBNI DIO'!H155</f>
        <v>537.12</v>
      </c>
      <c r="I78" s="73">
        <f>'POSEBNI DIO'!I109+'POSEBNI DIO'!I155</f>
        <v>517.19000000000005</v>
      </c>
      <c r="J78" s="64">
        <f t="shared" si="15"/>
        <v>50.212621359223306</v>
      </c>
      <c r="K78" s="64">
        <f t="shared" si="16"/>
        <v>96.289469764670841</v>
      </c>
    </row>
    <row r="79" spans="1:11" x14ac:dyDescent="0.25">
      <c r="A79" s="10"/>
      <c r="B79" s="25"/>
      <c r="C79" s="11" t="s">
        <v>41</v>
      </c>
      <c r="D79" s="11" t="s">
        <v>42</v>
      </c>
      <c r="E79" s="73">
        <v>0</v>
      </c>
      <c r="F79" s="59">
        <v>0</v>
      </c>
      <c r="G79" s="59">
        <v>0</v>
      </c>
      <c r="H79" s="59">
        <v>0</v>
      </c>
      <c r="I79" s="59">
        <v>0</v>
      </c>
      <c r="J79" s="64" t="e">
        <f t="shared" si="15"/>
        <v>#DIV/0!</v>
      </c>
      <c r="K79" s="64" t="e">
        <f t="shared" si="16"/>
        <v>#DIV/0!</v>
      </c>
    </row>
    <row r="80" spans="1:11" s="37" customFormat="1" x14ac:dyDescent="0.25">
      <c r="A80" s="11"/>
      <c r="B80" s="16"/>
      <c r="C80" s="16" t="s">
        <v>48</v>
      </c>
      <c r="D80" s="16" t="s">
        <v>49</v>
      </c>
      <c r="E80" s="66">
        <v>0</v>
      </c>
      <c r="F80" s="72">
        <v>0</v>
      </c>
      <c r="G80" s="72">
        <v>0</v>
      </c>
      <c r="H80" s="72">
        <v>0</v>
      </c>
      <c r="I80" s="72">
        <v>0</v>
      </c>
      <c r="J80" s="64" t="e">
        <f t="shared" si="15"/>
        <v>#DIV/0!</v>
      </c>
      <c r="K80" s="64" t="e">
        <f t="shared" si="16"/>
        <v>#DIV/0!</v>
      </c>
    </row>
    <row r="81" spans="1:11" x14ac:dyDescent="0.25">
      <c r="A81" s="14"/>
      <c r="B81" s="14"/>
      <c r="C81" s="11" t="s">
        <v>51</v>
      </c>
      <c r="D81" s="11" t="s">
        <v>52</v>
      </c>
      <c r="E81" s="73">
        <v>0</v>
      </c>
      <c r="F81" s="59">
        <v>0</v>
      </c>
      <c r="G81" s="59">
        <v>0</v>
      </c>
      <c r="H81" s="59">
        <v>0</v>
      </c>
      <c r="I81" s="59">
        <v>0</v>
      </c>
      <c r="J81" s="64" t="e">
        <f t="shared" si="15"/>
        <v>#DIV/0!</v>
      </c>
      <c r="K81" s="64" t="e">
        <f t="shared" si="16"/>
        <v>#DIV/0!</v>
      </c>
    </row>
    <row r="82" spans="1:11" x14ac:dyDescent="0.25">
      <c r="A82" s="10"/>
      <c r="B82" s="10">
        <v>37</v>
      </c>
      <c r="C82" s="11"/>
      <c r="D82" s="10" t="s">
        <v>167</v>
      </c>
      <c r="E82" s="75">
        <f>E83+E84+E85+E86+E87+E88+E89+E90+E91</f>
        <v>53424</v>
      </c>
      <c r="F82" s="75">
        <f t="shared" ref="F82:H82" si="18">F83+F84+F85+F86+F87+F88+F89+F90+F91</f>
        <v>53424.08</v>
      </c>
      <c r="G82" s="75">
        <f t="shared" si="18"/>
        <v>53424.08</v>
      </c>
      <c r="H82" s="75">
        <f t="shared" si="18"/>
        <v>49182.98</v>
      </c>
      <c r="I82" s="75">
        <f t="shared" ref="I82" si="19">I83+I84+I85+I86+I87+I88+I89+I90+I91</f>
        <v>49182.98</v>
      </c>
      <c r="J82" s="64">
        <f t="shared" si="15"/>
        <v>92.061582809224333</v>
      </c>
      <c r="K82" s="64">
        <f t="shared" si="16"/>
        <v>100</v>
      </c>
    </row>
    <row r="83" spans="1:11" x14ac:dyDescent="0.25">
      <c r="A83" s="10"/>
      <c r="B83" s="10"/>
      <c r="C83" s="11" t="s">
        <v>50</v>
      </c>
      <c r="D83" s="11" t="s">
        <v>13</v>
      </c>
      <c r="E83" s="73">
        <v>0</v>
      </c>
      <c r="F83" s="59">
        <v>0</v>
      </c>
      <c r="G83" s="59">
        <v>0</v>
      </c>
      <c r="H83" s="59">
        <v>0</v>
      </c>
      <c r="I83" s="59">
        <v>0</v>
      </c>
      <c r="J83" s="64" t="e">
        <f t="shared" si="15"/>
        <v>#DIV/0!</v>
      </c>
      <c r="K83" s="64" t="e">
        <f t="shared" si="16"/>
        <v>#DIV/0!</v>
      </c>
    </row>
    <row r="84" spans="1:11" x14ac:dyDescent="0.25">
      <c r="A84" s="10"/>
      <c r="B84" s="10"/>
      <c r="C84" s="16" t="s">
        <v>46</v>
      </c>
      <c r="D84" s="16" t="s">
        <v>47</v>
      </c>
      <c r="E84" s="66">
        <v>0</v>
      </c>
      <c r="F84" s="59">
        <v>0</v>
      </c>
      <c r="G84" s="59">
        <v>0</v>
      </c>
      <c r="H84" s="59">
        <v>0</v>
      </c>
      <c r="I84" s="59">
        <v>0</v>
      </c>
      <c r="J84" s="64" t="e">
        <f t="shared" si="15"/>
        <v>#DIV/0!</v>
      </c>
      <c r="K84" s="64" t="e">
        <f t="shared" si="16"/>
        <v>#DIV/0!</v>
      </c>
    </row>
    <row r="85" spans="1:11" x14ac:dyDescent="0.25">
      <c r="A85" s="14"/>
      <c r="B85" s="14"/>
      <c r="C85" s="11" t="s">
        <v>55</v>
      </c>
      <c r="D85" s="11" t="s">
        <v>56</v>
      </c>
      <c r="E85" s="73">
        <v>0</v>
      </c>
      <c r="F85" s="59">
        <v>0</v>
      </c>
      <c r="G85" s="59">
        <v>0</v>
      </c>
      <c r="H85" s="59">
        <v>0</v>
      </c>
      <c r="I85" s="59">
        <v>0</v>
      </c>
      <c r="J85" s="64" t="e">
        <f t="shared" si="15"/>
        <v>#DIV/0!</v>
      </c>
      <c r="K85" s="64" t="e">
        <f t="shared" si="16"/>
        <v>#DIV/0!</v>
      </c>
    </row>
    <row r="86" spans="1:11" ht="15" customHeight="1" x14ac:dyDescent="0.25">
      <c r="A86" s="10"/>
      <c r="B86" s="10"/>
      <c r="C86" s="11" t="s">
        <v>43</v>
      </c>
      <c r="D86" s="15" t="s">
        <v>44</v>
      </c>
      <c r="E86" s="67">
        <v>0</v>
      </c>
      <c r="F86" s="59">
        <v>0</v>
      </c>
      <c r="G86" s="59">
        <v>0</v>
      </c>
      <c r="H86" s="59">
        <v>0</v>
      </c>
      <c r="I86" s="59">
        <v>0</v>
      </c>
      <c r="J86" s="64" t="e">
        <f t="shared" si="15"/>
        <v>#DIV/0!</v>
      </c>
      <c r="K86" s="64" t="e">
        <f t="shared" si="16"/>
        <v>#DIV/0!</v>
      </c>
    </row>
    <row r="87" spans="1:11" x14ac:dyDescent="0.25">
      <c r="A87" s="10"/>
      <c r="B87" s="25"/>
      <c r="C87" s="11" t="s">
        <v>53</v>
      </c>
      <c r="D87" s="11" t="s">
        <v>54</v>
      </c>
      <c r="E87" s="73">
        <v>0</v>
      </c>
      <c r="F87" s="59">
        <v>0</v>
      </c>
      <c r="G87" s="59">
        <v>0</v>
      </c>
      <c r="H87" s="59">
        <v>0</v>
      </c>
      <c r="I87" s="59">
        <v>0</v>
      </c>
      <c r="J87" s="64" t="e">
        <f t="shared" si="15"/>
        <v>#DIV/0!</v>
      </c>
      <c r="K87" s="64" t="e">
        <f t="shared" si="16"/>
        <v>#DIV/0!</v>
      </c>
    </row>
    <row r="88" spans="1:11" x14ac:dyDescent="0.25">
      <c r="A88" s="10"/>
      <c r="B88" s="10"/>
      <c r="C88" s="11" t="s">
        <v>39</v>
      </c>
      <c r="D88" s="11" t="s">
        <v>40</v>
      </c>
      <c r="E88" s="73">
        <f>'POSEBNI DIO'!E34+'POSEBNI DIO'!E110</f>
        <v>53424</v>
      </c>
      <c r="F88" s="73">
        <f>'POSEBNI DIO'!F34+'POSEBNI DIO'!F110</f>
        <v>53424.08</v>
      </c>
      <c r="G88" s="73">
        <f>'POSEBNI DIO'!G34+'POSEBNI DIO'!G110</f>
        <v>53424.08</v>
      </c>
      <c r="H88" s="73">
        <f>'POSEBNI DIO'!H34</f>
        <v>49182.98</v>
      </c>
      <c r="I88" s="73">
        <f>'POSEBNI DIO'!I34</f>
        <v>49182.98</v>
      </c>
      <c r="J88" s="64">
        <f t="shared" si="15"/>
        <v>92.061582809224333</v>
      </c>
      <c r="K88" s="64">
        <f t="shared" si="16"/>
        <v>100</v>
      </c>
    </row>
    <row r="89" spans="1:11" x14ac:dyDescent="0.25">
      <c r="A89" s="10"/>
      <c r="B89" s="25"/>
      <c r="C89" s="11" t="s">
        <v>41</v>
      </c>
      <c r="D89" s="11" t="s">
        <v>42</v>
      </c>
      <c r="E89" s="73">
        <v>0</v>
      </c>
      <c r="F89" s="59">
        <v>0</v>
      </c>
      <c r="G89" s="59">
        <v>0</v>
      </c>
      <c r="H89" s="59">
        <v>0</v>
      </c>
      <c r="I89" s="59">
        <v>0</v>
      </c>
      <c r="J89" s="64" t="e">
        <f t="shared" si="15"/>
        <v>#DIV/0!</v>
      </c>
      <c r="K89" s="64" t="e">
        <f t="shared" si="16"/>
        <v>#DIV/0!</v>
      </c>
    </row>
    <row r="90" spans="1:11" s="37" customFormat="1" x14ac:dyDescent="0.25">
      <c r="A90" s="11"/>
      <c r="B90" s="16"/>
      <c r="C90" s="16" t="s">
        <v>48</v>
      </c>
      <c r="D90" s="16" t="s">
        <v>49</v>
      </c>
      <c r="E90" s="66">
        <v>0</v>
      </c>
      <c r="F90" s="72">
        <v>0</v>
      </c>
      <c r="G90" s="72">
        <v>0</v>
      </c>
      <c r="H90" s="72">
        <v>0</v>
      </c>
      <c r="I90" s="72">
        <v>0</v>
      </c>
      <c r="J90" s="64" t="e">
        <f t="shared" si="15"/>
        <v>#DIV/0!</v>
      </c>
      <c r="K90" s="64" t="e">
        <f t="shared" si="16"/>
        <v>#DIV/0!</v>
      </c>
    </row>
    <row r="91" spans="1:11" x14ac:dyDescent="0.25">
      <c r="A91" s="14"/>
      <c r="B91" s="14"/>
      <c r="C91" s="11" t="s">
        <v>51</v>
      </c>
      <c r="D91" s="11" t="s">
        <v>52</v>
      </c>
      <c r="E91" s="73">
        <v>0</v>
      </c>
      <c r="F91" s="59">
        <v>0</v>
      </c>
      <c r="G91" s="59">
        <v>0</v>
      </c>
      <c r="H91" s="59">
        <v>0</v>
      </c>
      <c r="I91" s="59">
        <v>0</v>
      </c>
      <c r="J91" s="64" t="e">
        <f t="shared" si="15"/>
        <v>#DIV/0!</v>
      </c>
      <c r="K91" s="64" t="e">
        <f t="shared" si="16"/>
        <v>#DIV/0!</v>
      </c>
    </row>
    <row r="92" spans="1:11" x14ac:dyDescent="0.25">
      <c r="A92" s="10"/>
      <c r="B92" s="10">
        <v>38</v>
      </c>
      <c r="C92" s="11"/>
      <c r="D92" s="10" t="s">
        <v>58</v>
      </c>
      <c r="E92" s="75">
        <f>E93+E94+E95+E96+E97+E98+E99+E100+E101</f>
        <v>1177</v>
      </c>
      <c r="F92" s="75">
        <f t="shared" ref="F92:H92" si="20">F93+F94+F95+F96+F97+F98+F99+F100+F101</f>
        <v>0</v>
      </c>
      <c r="G92" s="75">
        <f t="shared" si="20"/>
        <v>1278</v>
      </c>
      <c r="H92" s="75">
        <f t="shared" si="20"/>
        <v>1279.3900000000001</v>
      </c>
      <c r="I92" s="75">
        <f t="shared" ref="I92" si="21">I93+I94+I95+I96+I97+I98+I99+I100+I101</f>
        <v>1279.3900000000001</v>
      </c>
      <c r="J92" s="64">
        <f t="shared" si="15"/>
        <v>108.69923534409516</v>
      </c>
      <c r="K92" s="64">
        <f t="shared" si="16"/>
        <v>100</v>
      </c>
    </row>
    <row r="93" spans="1:11" x14ac:dyDescent="0.25">
      <c r="A93" s="10"/>
      <c r="B93" s="10"/>
      <c r="C93" s="11" t="s">
        <v>50</v>
      </c>
      <c r="D93" s="11" t="s">
        <v>13</v>
      </c>
      <c r="E93" s="73">
        <v>0</v>
      </c>
      <c r="F93" s="73">
        <v>0</v>
      </c>
      <c r="G93" s="73">
        <v>0</v>
      </c>
      <c r="H93" s="73">
        <v>0</v>
      </c>
      <c r="I93" s="73">
        <v>0</v>
      </c>
      <c r="J93" s="64" t="e">
        <f t="shared" si="15"/>
        <v>#DIV/0!</v>
      </c>
      <c r="K93" s="64" t="e">
        <f t="shared" si="16"/>
        <v>#DIV/0!</v>
      </c>
    </row>
    <row r="94" spans="1:11" x14ac:dyDescent="0.25">
      <c r="A94" s="10"/>
      <c r="B94" s="10"/>
      <c r="C94" s="16" t="s">
        <v>46</v>
      </c>
      <c r="D94" s="16" t="s">
        <v>47</v>
      </c>
      <c r="E94" s="66">
        <v>0</v>
      </c>
      <c r="F94" s="66">
        <v>0</v>
      </c>
      <c r="G94" s="66">
        <v>0</v>
      </c>
      <c r="H94" s="66">
        <f>'POSEBNI DIO'!H81</f>
        <v>1.39</v>
      </c>
      <c r="I94" s="164">
        <f>'POSEBNI DIO'!I81</f>
        <v>1.39</v>
      </c>
      <c r="J94" s="64" t="e">
        <f t="shared" si="15"/>
        <v>#DIV/0!</v>
      </c>
      <c r="K94" s="64">
        <f t="shared" si="16"/>
        <v>100</v>
      </c>
    </row>
    <row r="95" spans="1:11" x14ac:dyDescent="0.25">
      <c r="A95" s="14"/>
      <c r="B95" s="14"/>
      <c r="C95" s="11" t="s">
        <v>55</v>
      </c>
      <c r="D95" s="11" t="s">
        <v>56</v>
      </c>
      <c r="E95" s="73">
        <v>0</v>
      </c>
      <c r="F95" s="73">
        <v>0</v>
      </c>
      <c r="G95" s="73">
        <v>0</v>
      </c>
      <c r="H95" s="73">
        <v>0</v>
      </c>
      <c r="I95" s="73">
        <v>0</v>
      </c>
      <c r="J95" s="64" t="e">
        <f t="shared" si="15"/>
        <v>#DIV/0!</v>
      </c>
      <c r="K95" s="64" t="e">
        <f t="shared" si="16"/>
        <v>#DIV/0!</v>
      </c>
    </row>
    <row r="96" spans="1:11" ht="15" customHeight="1" x14ac:dyDescent="0.25">
      <c r="A96" s="10"/>
      <c r="B96" s="10"/>
      <c r="C96" s="11" t="s">
        <v>43</v>
      </c>
      <c r="D96" s="15" t="s">
        <v>44</v>
      </c>
      <c r="E96" s="67">
        <f>'POSEBNI DIO'!E104</f>
        <v>0</v>
      </c>
      <c r="F96" s="67">
        <f>'POSEBNI DIO'!F104</f>
        <v>0</v>
      </c>
      <c r="G96" s="67">
        <f>'POSEBNI DIO'!G104</f>
        <v>0</v>
      </c>
      <c r="H96" s="67">
        <f>'POSEBNI DIO'!H104</f>
        <v>0</v>
      </c>
      <c r="I96" s="67">
        <f>'POSEBNI DIO'!I104</f>
        <v>0</v>
      </c>
      <c r="J96" s="64" t="e">
        <f t="shared" si="15"/>
        <v>#DIV/0!</v>
      </c>
      <c r="K96" s="64" t="e">
        <f t="shared" si="16"/>
        <v>#DIV/0!</v>
      </c>
    </row>
    <row r="97" spans="1:11" x14ac:dyDescent="0.25">
      <c r="A97" s="10"/>
      <c r="B97" s="25"/>
      <c r="C97" s="11" t="s">
        <v>53</v>
      </c>
      <c r="D97" s="11" t="s">
        <v>54</v>
      </c>
      <c r="E97" s="73">
        <v>0</v>
      </c>
      <c r="F97" s="73">
        <v>0</v>
      </c>
      <c r="G97" s="73">
        <v>0</v>
      </c>
      <c r="H97" s="73">
        <v>0</v>
      </c>
      <c r="I97" s="73">
        <v>0</v>
      </c>
      <c r="J97" s="64" t="e">
        <f t="shared" si="15"/>
        <v>#DIV/0!</v>
      </c>
      <c r="K97" s="64" t="e">
        <f t="shared" si="16"/>
        <v>#DIV/0!</v>
      </c>
    </row>
    <row r="98" spans="1:11" x14ac:dyDescent="0.25">
      <c r="A98" s="10"/>
      <c r="B98" s="10"/>
      <c r="C98" s="11" t="s">
        <v>39</v>
      </c>
      <c r="D98" s="11" t="s">
        <v>40</v>
      </c>
      <c r="E98" s="73">
        <f>'POSEBNI DIO'!E79</f>
        <v>1177</v>
      </c>
      <c r="F98" s="73">
        <f>'POSEBNI DIO'!F79</f>
        <v>0</v>
      </c>
      <c r="G98" s="73">
        <f>'POSEBNI DIO'!G79</f>
        <v>1278</v>
      </c>
      <c r="H98" s="73">
        <f>'POSEBNI DIO'!H79</f>
        <v>1278</v>
      </c>
      <c r="I98" s="73">
        <f>'POSEBNI DIO'!I79</f>
        <v>1278</v>
      </c>
      <c r="J98" s="64">
        <f t="shared" si="15"/>
        <v>108.58113848768053</v>
      </c>
      <c r="K98" s="64">
        <f t="shared" si="16"/>
        <v>100</v>
      </c>
    </row>
    <row r="99" spans="1:11" x14ac:dyDescent="0.25">
      <c r="A99" s="10"/>
      <c r="B99" s="25"/>
      <c r="C99" s="11" t="s">
        <v>41</v>
      </c>
      <c r="D99" s="11" t="s">
        <v>42</v>
      </c>
      <c r="E99" s="73">
        <v>0</v>
      </c>
      <c r="F99" s="73">
        <v>0</v>
      </c>
      <c r="G99" s="73">
        <v>0</v>
      </c>
      <c r="H99" s="73">
        <v>0</v>
      </c>
      <c r="I99" s="73">
        <v>0</v>
      </c>
      <c r="J99" s="64" t="e">
        <f t="shared" si="15"/>
        <v>#DIV/0!</v>
      </c>
      <c r="K99" s="64" t="e">
        <f t="shared" si="16"/>
        <v>#DIV/0!</v>
      </c>
    </row>
    <row r="100" spans="1:11" s="37" customFormat="1" x14ac:dyDescent="0.25">
      <c r="A100" s="11"/>
      <c r="B100" s="16"/>
      <c r="C100" s="16" t="s">
        <v>48</v>
      </c>
      <c r="D100" s="16" t="s">
        <v>49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4" t="e">
        <f t="shared" si="15"/>
        <v>#DIV/0!</v>
      </c>
      <c r="K100" s="64" t="e">
        <f t="shared" si="16"/>
        <v>#DIV/0!</v>
      </c>
    </row>
    <row r="101" spans="1:11" x14ac:dyDescent="0.25">
      <c r="A101" s="14"/>
      <c r="B101" s="14"/>
      <c r="C101" s="11" t="s">
        <v>51</v>
      </c>
      <c r="D101" s="11" t="s">
        <v>52</v>
      </c>
      <c r="E101" s="73">
        <v>0</v>
      </c>
      <c r="F101" s="73">
        <v>0</v>
      </c>
      <c r="G101" s="73">
        <v>0</v>
      </c>
      <c r="H101" s="73">
        <v>0</v>
      </c>
      <c r="I101" s="73">
        <v>0</v>
      </c>
      <c r="J101" s="64" t="e">
        <f t="shared" si="15"/>
        <v>#DIV/0!</v>
      </c>
      <c r="K101" s="64" t="e">
        <f t="shared" si="16"/>
        <v>#DIV/0!</v>
      </c>
    </row>
    <row r="102" spans="1:11" x14ac:dyDescent="0.25">
      <c r="A102" s="12">
        <v>4</v>
      </c>
      <c r="B102" s="13"/>
      <c r="C102" s="13"/>
      <c r="D102" s="23" t="s">
        <v>19</v>
      </c>
      <c r="E102" s="76">
        <f>E103+E114</f>
        <v>45138.53</v>
      </c>
      <c r="F102" s="76">
        <f t="shared" ref="F102:H102" si="22">F103+F114</f>
        <v>43454.64</v>
      </c>
      <c r="G102" s="76">
        <f t="shared" si="22"/>
        <v>100804.43</v>
      </c>
      <c r="H102" s="76">
        <f t="shared" si="22"/>
        <v>176151.23</v>
      </c>
      <c r="I102" s="76">
        <f>I103+I114</f>
        <v>148246.25</v>
      </c>
      <c r="J102" s="64">
        <f t="shared" si="15"/>
        <v>328.42507277042478</v>
      </c>
      <c r="K102" s="64">
        <f t="shared" si="16"/>
        <v>84.158509707823214</v>
      </c>
    </row>
    <row r="103" spans="1:11" x14ac:dyDescent="0.25">
      <c r="A103" s="14"/>
      <c r="B103" s="14">
        <v>42</v>
      </c>
      <c r="C103" s="14"/>
      <c r="D103" s="24" t="s">
        <v>37</v>
      </c>
      <c r="E103" s="64">
        <f>E104+E105+E106+E107+E108+E109+E110+E111+E112+E113</f>
        <v>44690.53</v>
      </c>
      <c r="F103" s="64">
        <f>SUM(F104:F119)</f>
        <v>43454.64</v>
      </c>
      <c r="G103" s="64">
        <f>SUM(G104:G113)</f>
        <v>64454.64</v>
      </c>
      <c r="H103" s="64">
        <f>SUM(H104:H113)</f>
        <v>80132.22</v>
      </c>
      <c r="I103" s="64">
        <f>SUM(I104:I113)</f>
        <v>71310.989999999991</v>
      </c>
      <c r="J103" s="64">
        <f t="shared" si="15"/>
        <v>159.56622130012775</v>
      </c>
      <c r="K103" s="64">
        <f t="shared" si="16"/>
        <v>88.991656539654073</v>
      </c>
    </row>
    <row r="104" spans="1:11" x14ac:dyDescent="0.25">
      <c r="A104" s="10"/>
      <c r="B104" s="10"/>
      <c r="C104" s="11" t="s">
        <v>50</v>
      </c>
      <c r="D104" s="11" t="s">
        <v>13</v>
      </c>
      <c r="E104" s="74">
        <v>0</v>
      </c>
      <c r="F104" s="74">
        <v>0</v>
      </c>
      <c r="G104" s="74">
        <v>0</v>
      </c>
      <c r="H104" s="74">
        <v>0</v>
      </c>
      <c r="I104" s="74">
        <v>0</v>
      </c>
      <c r="J104" s="64" t="e">
        <f t="shared" si="15"/>
        <v>#DIV/0!</v>
      </c>
      <c r="K104" s="64" t="e">
        <f t="shared" si="16"/>
        <v>#DIV/0!</v>
      </c>
    </row>
    <row r="105" spans="1:11" x14ac:dyDescent="0.25">
      <c r="A105" s="10"/>
      <c r="B105" s="10"/>
      <c r="C105" s="16" t="s">
        <v>46</v>
      </c>
      <c r="D105" s="16" t="s">
        <v>47</v>
      </c>
      <c r="E105" s="65">
        <f>'POSEBNI DIO'!E125</f>
        <v>875</v>
      </c>
      <c r="F105" s="65">
        <f>'POSEBNI DIO'!F125</f>
        <v>5786.71</v>
      </c>
      <c r="G105" s="65">
        <f>'POSEBNI DIO'!G125</f>
        <v>5786.71</v>
      </c>
      <c r="H105" s="65">
        <f>'POSEBNI DIO'!H125</f>
        <v>4124.1499999999996</v>
      </c>
      <c r="I105" s="65">
        <f>'POSEBNI DIO'!I125</f>
        <v>568.66</v>
      </c>
      <c r="J105" s="64">
        <f t="shared" si="15"/>
        <v>64.989714285714285</v>
      </c>
      <c r="K105" s="64">
        <f t="shared" si="16"/>
        <v>13.78853824424427</v>
      </c>
    </row>
    <row r="106" spans="1:11" x14ac:dyDescent="0.25">
      <c r="A106" s="10"/>
      <c r="B106" s="10"/>
      <c r="C106" s="115" t="s">
        <v>46</v>
      </c>
      <c r="D106" s="16" t="s">
        <v>175</v>
      </c>
      <c r="E106" s="65">
        <f>'POSEBNI DIO'!E130</f>
        <v>1999</v>
      </c>
      <c r="F106" s="65">
        <f>'POSEBNI DIO'!F130</f>
        <v>0</v>
      </c>
      <c r="G106" s="65">
        <f>'POSEBNI DIO'!G130</f>
        <v>18000</v>
      </c>
      <c r="H106" s="65">
        <f>'POSEBNI DIO'!H130</f>
        <v>14699.68</v>
      </c>
      <c r="I106" s="65">
        <f>'POSEBNI DIO'!I130</f>
        <v>8699.68</v>
      </c>
      <c r="J106" s="64">
        <f t="shared" si="15"/>
        <v>435.20160080040017</v>
      </c>
      <c r="K106" s="64">
        <f t="shared" si="16"/>
        <v>59.182784931372659</v>
      </c>
    </row>
    <row r="107" spans="1:11" x14ac:dyDescent="0.25">
      <c r="A107" s="14"/>
      <c r="B107" s="14"/>
      <c r="C107" s="11" t="s">
        <v>55</v>
      </c>
      <c r="D107" s="11" t="s">
        <v>56</v>
      </c>
      <c r="E107" s="74">
        <v>0</v>
      </c>
      <c r="F107" s="74">
        <v>0</v>
      </c>
      <c r="G107" s="74">
        <v>0</v>
      </c>
      <c r="H107" s="74">
        <v>0</v>
      </c>
      <c r="I107" s="74">
        <v>0</v>
      </c>
      <c r="J107" s="64" t="e">
        <f t="shared" si="15"/>
        <v>#DIV/0!</v>
      </c>
      <c r="K107" s="64" t="e">
        <f t="shared" si="16"/>
        <v>#DIV/0!</v>
      </c>
    </row>
    <row r="108" spans="1:11" ht="15" customHeight="1" x14ac:dyDescent="0.25">
      <c r="A108" s="10"/>
      <c r="B108" s="10"/>
      <c r="C108" s="11" t="s">
        <v>43</v>
      </c>
      <c r="D108" s="15" t="s">
        <v>44</v>
      </c>
      <c r="E108" s="78">
        <v>0</v>
      </c>
      <c r="F108" s="59">
        <v>0</v>
      </c>
      <c r="G108" s="59">
        <v>0</v>
      </c>
      <c r="H108" s="59">
        <v>0</v>
      </c>
      <c r="I108" s="59">
        <v>0</v>
      </c>
      <c r="J108" s="64" t="e">
        <f t="shared" si="15"/>
        <v>#DIV/0!</v>
      </c>
      <c r="K108" s="64" t="e">
        <f t="shared" si="16"/>
        <v>#DIV/0!</v>
      </c>
    </row>
    <row r="109" spans="1:11" x14ac:dyDescent="0.25">
      <c r="A109" s="10"/>
      <c r="B109" s="25"/>
      <c r="C109" s="11" t="s">
        <v>53</v>
      </c>
      <c r="D109" s="11" t="s">
        <v>54</v>
      </c>
      <c r="E109" s="74">
        <v>0</v>
      </c>
      <c r="F109" s="59">
        <v>0</v>
      </c>
      <c r="G109" s="59">
        <v>0</v>
      </c>
      <c r="H109" s="59">
        <v>0</v>
      </c>
      <c r="I109" s="59">
        <v>0</v>
      </c>
      <c r="J109" s="64" t="e">
        <f t="shared" ref="J109:J120" si="23">(I109/E109)*100</f>
        <v>#DIV/0!</v>
      </c>
      <c r="K109" s="64" t="e">
        <f t="shared" ref="K109:K120" si="24">(I109/H109)*100</f>
        <v>#DIV/0!</v>
      </c>
    </row>
    <row r="110" spans="1:11" x14ac:dyDescent="0.25">
      <c r="A110" s="10"/>
      <c r="B110" s="10"/>
      <c r="C110" s="11" t="s">
        <v>39</v>
      </c>
      <c r="D110" s="11" t="s">
        <v>40</v>
      </c>
      <c r="E110" s="74">
        <f>'POSEBNI DIO'!E35</f>
        <v>39582</v>
      </c>
      <c r="F110" s="74">
        <f>'POSEBNI DIO'!F35</f>
        <v>37667.93</v>
      </c>
      <c r="G110" s="74">
        <f>'POSEBNI DIO'!G35</f>
        <v>37667.93</v>
      </c>
      <c r="H110" s="74">
        <f>'POSEBNI DIO'!H35</f>
        <v>61308.39</v>
      </c>
      <c r="I110" s="74">
        <f>'POSEBNI DIO'!I35</f>
        <v>61413.39</v>
      </c>
      <c r="J110" s="64">
        <f t="shared" si="23"/>
        <v>155.15484311050477</v>
      </c>
      <c r="K110" s="64">
        <f t="shared" si="24"/>
        <v>100.17126530316649</v>
      </c>
    </row>
    <row r="111" spans="1:11" x14ac:dyDescent="0.25">
      <c r="A111" s="10"/>
      <c r="B111" s="25"/>
      <c r="C111" s="11" t="s">
        <v>41</v>
      </c>
      <c r="D111" s="11" t="s">
        <v>42</v>
      </c>
      <c r="E111" s="74">
        <v>0</v>
      </c>
      <c r="F111" s="74">
        <v>0</v>
      </c>
      <c r="G111" s="74">
        <v>0</v>
      </c>
      <c r="H111" s="74">
        <v>0</v>
      </c>
      <c r="I111" s="74">
        <v>0</v>
      </c>
      <c r="J111" s="64" t="e">
        <f t="shared" si="23"/>
        <v>#DIV/0!</v>
      </c>
      <c r="K111" s="64" t="e">
        <f t="shared" si="24"/>
        <v>#DIV/0!</v>
      </c>
    </row>
    <row r="112" spans="1:11" s="37" customFormat="1" x14ac:dyDescent="0.25">
      <c r="A112" s="11"/>
      <c r="B112" s="16"/>
      <c r="C112" s="16" t="s">
        <v>48</v>
      </c>
      <c r="D112" s="16" t="s">
        <v>49</v>
      </c>
      <c r="E112" s="65">
        <v>2234.5300000000002</v>
      </c>
      <c r="F112" s="65">
        <f>'POSEBNI DIO'!F146</f>
        <v>0</v>
      </c>
      <c r="G112" s="65">
        <f>'POSEBNI DIO'!G146</f>
        <v>3000</v>
      </c>
      <c r="H112" s="65">
        <f>'POSEBNI DIO'!H146</f>
        <v>0</v>
      </c>
      <c r="I112" s="65">
        <f>'POSEBNI DIO'!I146</f>
        <v>629.26</v>
      </c>
      <c r="J112" s="64">
        <f t="shared" si="23"/>
        <v>28.160731786997712</v>
      </c>
      <c r="K112" s="64" t="e">
        <f t="shared" si="24"/>
        <v>#DIV/0!</v>
      </c>
    </row>
    <row r="113" spans="1:11" s="37" customFormat="1" x14ac:dyDescent="0.25">
      <c r="A113" s="11"/>
      <c r="B113" s="16"/>
      <c r="C113" s="16" t="s">
        <v>51</v>
      </c>
      <c r="D113" s="16" t="s">
        <v>52</v>
      </c>
      <c r="E113" s="65">
        <v>0</v>
      </c>
      <c r="F113" s="65">
        <v>0</v>
      </c>
      <c r="G113" s="65">
        <v>0</v>
      </c>
      <c r="H113" s="65">
        <v>0</v>
      </c>
      <c r="I113" s="65">
        <v>0</v>
      </c>
      <c r="J113" s="64" t="e">
        <f t="shared" si="23"/>
        <v>#DIV/0!</v>
      </c>
      <c r="K113" s="64" t="e">
        <f t="shared" si="24"/>
        <v>#DIV/0!</v>
      </c>
    </row>
    <row r="114" spans="1:11" s="37" customFormat="1" x14ac:dyDescent="0.25">
      <c r="A114" s="11"/>
      <c r="B114" s="16">
        <v>45</v>
      </c>
      <c r="C114" s="16"/>
      <c r="D114" s="14" t="s">
        <v>195</v>
      </c>
      <c r="E114" s="64">
        <f>E115+E116+E119</f>
        <v>448</v>
      </c>
      <c r="F114" s="64">
        <f>F115+F116+F119</f>
        <v>0</v>
      </c>
      <c r="G114" s="64">
        <f>SUM(G115:G118)</f>
        <v>36349.79</v>
      </c>
      <c r="H114" s="64">
        <f>SUM(H115:H118)</f>
        <v>96019.010000000009</v>
      </c>
      <c r="I114" s="64">
        <f>SUM(I115:I118)</f>
        <v>76935.259999999995</v>
      </c>
      <c r="J114" s="64">
        <f t="shared" si="23"/>
        <v>17173.049107142855</v>
      </c>
      <c r="K114" s="64">
        <f t="shared" si="24"/>
        <v>80.125029408239044</v>
      </c>
    </row>
    <row r="115" spans="1:11" s="37" customFormat="1" x14ac:dyDescent="0.25">
      <c r="A115" s="11"/>
      <c r="B115" s="16"/>
      <c r="C115" s="16" t="s">
        <v>50</v>
      </c>
      <c r="D115" s="16" t="s">
        <v>13</v>
      </c>
      <c r="E115" s="65">
        <f>'POSEBNI DIO'!E38+'POSEBNI DIO'!E120</f>
        <v>0</v>
      </c>
      <c r="F115" s="65">
        <f>'POSEBNI DIO'!F38+'POSEBNI DIO'!F120</f>
        <v>0</v>
      </c>
      <c r="G115" s="65">
        <f>'POSEBNI DIO'!G38+'POSEBNI DIO'!G120</f>
        <v>13267.43</v>
      </c>
      <c r="H115" s="65">
        <f>'POSEBNI DIO'!H38+'POSEBNI DIO'!H120</f>
        <v>37216.28</v>
      </c>
      <c r="I115" s="65">
        <f>'POSEBNI DIO'!I38+'POSEBNI DIO'!I120</f>
        <v>18216.28</v>
      </c>
      <c r="J115" s="64" t="e">
        <f t="shared" si="23"/>
        <v>#DIV/0!</v>
      </c>
      <c r="K115" s="64">
        <f t="shared" si="24"/>
        <v>48.94707370000441</v>
      </c>
    </row>
    <row r="116" spans="1:11" s="37" customFormat="1" x14ac:dyDescent="0.25">
      <c r="A116" s="11"/>
      <c r="B116" s="16"/>
      <c r="C116" s="16" t="s">
        <v>55</v>
      </c>
      <c r="D116" s="16" t="s">
        <v>56</v>
      </c>
      <c r="E116" s="65">
        <f>'POSEBNI DIO'!E135</f>
        <v>448</v>
      </c>
      <c r="F116" s="65">
        <f>'POSEBNI DIO'!F135</f>
        <v>0</v>
      </c>
      <c r="G116" s="65">
        <f>'POSEBNI DIO'!G135</f>
        <v>0</v>
      </c>
      <c r="H116" s="65">
        <f>'POSEBNI DIO'!H135</f>
        <v>5720.37</v>
      </c>
      <c r="I116" s="65">
        <f>'POSEBNI DIO'!I135</f>
        <v>5720.37</v>
      </c>
      <c r="J116" s="64">
        <f t="shared" si="23"/>
        <v>1276.8683035714287</v>
      </c>
      <c r="K116" s="64">
        <f t="shared" si="24"/>
        <v>100</v>
      </c>
    </row>
    <row r="117" spans="1:11" s="37" customFormat="1" ht="25.5" x14ac:dyDescent="0.25">
      <c r="A117" s="11"/>
      <c r="B117" s="16"/>
      <c r="C117" s="16" t="s">
        <v>55</v>
      </c>
      <c r="D117" s="16" t="s">
        <v>208</v>
      </c>
      <c r="E117" s="65">
        <f>'POSEBNI DIO'!E138</f>
        <v>0</v>
      </c>
      <c r="F117" s="65">
        <f>'POSEBNI DIO'!F138</f>
        <v>0</v>
      </c>
      <c r="G117" s="65">
        <f>'POSEBNI DIO'!G138</f>
        <v>23082.36</v>
      </c>
      <c r="H117" s="65">
        <f>'POSEBNI DIO'!H138</f>
        <v>23082.36</v>
      </c>
      <c r="I117" s="65">
        <f>'POSEBNI DIO'!I138</f>
        <v>23082.36</v>
      </c>
      <c r="J117" s="64" t="e">
        <f t="shared" si="23"/>
        <v>#DIV/0!</v>
      </c>
      <c r="K117" s="64">
        <f t="shared" si="24"/>
        <v>100</v>
      </c>
    </row>
    <row r="118" spans="1:11" s="37" customFormat="1" x14ac:dyDescent="0.25">
      <c r="A118" s="11"/>
      <c r="B118" s="16"/>
      <c r="C118" s="16" t="s">
        <v>39</v>
      </c>
      <c r="D118" s="16" t="s">
        <v>205</v>
      </c>
      <c r="E118" s="65">
        <f>'POSEBNI DIO'!E143</f>
        <v>0</v>
      </c>
      <c r="F118" s="65">
        <f>'POSEBNI DIO'!F143</f>
        <v>0</v>
      </c>
      <c r="G118" s="65">
        <f>'POSEBNI DIO'!G143</f>
        <v>0</v>
      </c>
      <c r="H118" s="65">
        <f>'POSEBNI DIO'!H143</f>
        <v>30000</v>
      </c>
      <c r="I118" s="65">
        <f>'POSEBNI DIO'!I143</f>
        <v>29916.25</v>
      </c>
      <c r="J118" s="64" t="e">
        <f t="shared" si="23"/>
        <v>#DIV/0!</v>
      </c>
      <c r="K118" s="64">
        <f t="shared" si="24"/>
        <v>99.720833333333331</v>
      </c>
    </row>
    <row r="119" spans="1:11" s="37" customFormat="1" x14ac:dyDescent="0.25">
      <c r="A119" s="11"/>
      <c r="B119" s="16"/>
      <c r="C119" s="16"/>
      <c r="D119" s="16"/>
      <c r="E119" s="65"/>
      <c r="F119" s="65"/>
      <c r="G119" s="65"/>
      <c r="H119" s="65"/>
      <c r="I119" s="65"/>
      <c r="J119" s="64" t="e">
        <f t="shared" si="23"/>
        <v>#DIV/0!</v>
      </c>
      <c r="K119" s="64" t="e">
        <f t="shared" si="24"/>
        <v>#DIV/0!</v>
      </c>
    </row>
    <row r="120" spans="1:11" ht="29.25" customHeight="1" x14ac:dyDescent="0.25">
      <c r="A120" s="200" t="s">
        <v>168</v>
      </c>
      <c r="B120" s="200"/>
      <c r="C120" s="200"/>
      <c r="D120" s="200"/>
      <c r="E120" s="77">
        <f t="shared" ref="E120:I120" si="25">E102+E44</f>
        <v>1983857.98</v>
      </c>
      <c r="F120" s="77">
        <f t="shared" si="25"/>
        <v>2058425.24</v>
      </c>
      <c r="G120" s="77">
        <f t="shared" si="25"/>
        <v>2141016.61</v>
      </c>
      <c r="H120" s="77">
        <f t="shared" si="25"/>
        <v>2760928.3400000003</v>
      </c>
      <c r="I120" s="77">
        <f t="shared" si="25"/>
        <v>2544458.23</v>
      </c>
      <c r="J120" s="64">
        <f t="shared" si="23"/>
        <v>128.25808377674292</v>
      </c>
      <c r="K120" s="64">
        <f t="shared" si="24"/>
        <v>92.159517258604396</v>
      </c>
    </row>
  </sheetData>
  <mergeCells count="12">
    <mergeCell ref="A1:K1"/>
    <mergeCell ref="A7:K7"/>
    <mergeCell ref="A5:K5"/>
    <mergeCell ref="A3:K3"/>
    <mergeCell ref="A40:K40"/>
    <mergeCell ref="A10:C10"/>
    <mergeCell ref="A120:D120"/>
    <mergeCell ref="C12:D12"/>
    <mergeCell ref="C24:D24"/>
    <mergeCell ref="C17:D17"/>
    <mergeCell ref="C20:D20"/>
    <mergeCell ref="A43:C43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59"/>
  <sheetViews>
    <sheetView topLeftCell="A4" workbookViewId="0">
      <selection activeCell="G41" sqref="G41"/>
    </sheetView>
  </sheetViews>
  <sheetFormatPr defaultRowHeight="15" x14ac:dyDescent="0.25"/>
  <cols>
    <col min="1" max="1" width="37.7109375" style="40" customWidth="1"/>
    <col min="2" max="2" width="25.140625" style="40" customWidth="1"/>
    <col min="3" max="3" width="25.28515625" customWidth="1"/>
    <col min="4" max="4" width="24" customWidth="1"/>
    <col min="5" max="5" width="25.28515625" customWidth="1"/>
    <col min="6" max="6" width="22.140625" customWidth="1"/>
    <col min="7" max="7" width="10.85546875" customWidth="1"/>
    <col min="8" max="8" width="10.7109375" customWidth="1"/>
  </cols>
  <sheetData>
    <row r="1" spans="1:11" ht="42" customHeight="1" x14ac:dyDescent="0.25">
      <c r="A1" s="181" t="s">
        <v>223</v>
      </c>
      <c r="B1" s="181"/>
      <c r="C1" s="181"/>
      <c r="D1" s="181"/>
      <c r="E1" s="181"/>
      <c r="F1" s="181"/>
      <c r="G1" s="181"/>
      <c r="H1" s="181"/>
      <c r="I1" s="39"/>
      <c r="J1" s="39"/>
      <c r="K1" s="22"/>
    </row>
    <row r="2" spans="1:11" ht="18" customHeight="1" x14ac:dyDescent="0.25">
      <c r="A2" s="39"/>
      <c r="B2" s="39"/>
      <c r="C2" s="4"/>
      <c r="D2" s="4"/>
      <c r="E2" s="4"/>
      <c r="F2" s="22"/>
      <c r="G2" s="22"/>
      <c r="H2" s="22"/>
    </row>
    <row r="3" spans="1:11" ht="15.75" x14ac:dyDescent="0.25">
      <c r="A3" s="181" t="s">
        <v>27</v>
      </c>
      <c r="B3" s="181"/>
      <c r="C3" s="181"/>
      <c r="D3" s="181"/>
      <c r="E3" s="181"/>
      <c r="F3" s="181"/>
      <c r="G3" s="181"/>
      <c r="H3" s="181"/>
    </row>
    <row r="4" spans="1:11" ht="18" x14ac:dyDescent="0.25">
      <c r="A4" s="39"/>
      <c r="B4" s="39"/>
      <c r="C4" s="4"/>
      <c r="D4" s="4"/>
      <c r="E4" s="5"/>
      <c r="F4" s="5"/>
      <c r="G4" s="5"/>
      <c r="H4" s="5"/>
    </row>
    <row r="5" spans="1:11" ht="18" customHeight="1" x14ac:dyDescent="0.25">
      <c r="A5" s="181" t="s">
        <v>8</v>
      </c>
      <c r="B5" s="181"/>
      <c r="C5" s="181"/>
      <c r="D5" s="181"/>
      <c r="E5" s="181"/>
      <c r="F5" s="181"/>
      <c r="G5" s="181"/>
      <c r="H5" s="181"/>
    </row>
    <row r="6" spans="1:11" ht="18" x14ac:dyDescent="0.25">
      <c r="A6" s="39"/>
      <c r="B6" s="39"/>
      <c r="C6" s="4"/>
      <c r="D6" s="4"/>
      <c r="E6" s="5"/>
      <c r="F6" s="5"/>
      <c r="G6" s="5"/>
      <c r="H6" s="5"/>
    </row>
    <row r="7" spans="1:11" ht="15.75" customHeight="1" x14ac:dyDescent="0.25">
      <c r="A7" s="181" t="s">
        <v>20</v>
      </c>
      <c r="B7" s="181"/>
      <c r="C7" s="181"/>
      <c r="D7" s="181"/>
      <c r="E7" s="181"/>
      <c r="F7" s="181"/>
      <c r="G7" s="181"/>
      <c r="H7" s="181"/>
    </row>
    <row r="8" spans="1:11" ht="18" x14ac:dyDescent="0.25">
      <c r="A8" s="39"/>
      <c r="B8" s="39"/>
      <c r="C8" s="4"/>
      <c r="D8" s="4"/>
      <c r="E8" s="5"/>
      <c r="F8" s="5"/>
      <c r="G8" s="5"/>
      <c r="H8" s="5"/>
    </row>
    <row r="9" spans="1:11" x14ac:dyDescent="0.25">
      <c r="A9" s="18" t="s">
        <v>21</v>
      </c>
      <c r="B9" s="120" t="s">
        <v>174</v>
      </c>
      <c r="C9" s="18" t="s">
        <v>188</v>
      </c>
      <c r="D9" s="18" t="s">
        <v>179</v>
      </c>
      <c r="E9" s="18" t="s">
        <v>210</v>
      </c>
      <c r="F9" s="18" t="s">
        <v>211</v>
      </c>
      <c r="G9" s="18" t="s">
        <v>224</v>
      </c>
      <c r="H9" s="18" t="s">
        <v>224</v>
      </c>
    </row>
    <row r="10" spans="1:11" x14ac:dyDescent="0.25">
      <c r="A10" s="18">
        <v>1</v>
      </c>
      <c r="B10" s="18">
        <v>2</v>
      </c>
      <c r="C10" s="18">
        <v>3</v>
      </c>
      <c r="D10" s="18">
        <v>4</v>
      </c>
      <c r="E10" s="18">
        <v>5</v>
      </c>
      <c r="F10" s="18">
        <v>6</v>
      </c>
      <c r="G10" s="18" t="s">
        <v>225</v>
      </c>
      <c r="H10" s="18" t="s">
        <v>226</v>
      </c>
    </row>
    <row r="11" spans="1:11" ht="15.75" customHeight="1" x14ac:dyDescent="0.25">
      <c r="A11" s="9" t="s">
        <v>22</v>
      </c>
      <c r="B11" s="64">
        <f>B40</f>
        <v>1983857.98</v>
      </c>
      <c r="C11" s="64">
        <f t="shared" ref="C11:F11" si="0">C40</f>
        <v>2058425.2399999998</v>
      </c>
      <c r="D11" s="64">
        <f t="shared" si="0"/>
        <v>2141016.61</v>
      </c>
      <c r="E11" s="64">
        <f t="shared" si="0"/>
        <v>2760928.3400000003</v>
      </c>
      <c r="F11" s="64">
        <f t="shared" si="0"/>
        <v>2544458.23</v>
      </c>
      <c r="G11" s="64">
        <f>(F11/B11)*100</f>
        <v>128.25808377674292</v>
      </c>
      <c r="H11" s="64">
        <f>(F11/E11)*100</f>
        <v>92.159517258604396</v>
      </c>
    </row>
    <row r="12" spans="1:11" ht="15.75" customHeight="1" x14ac:dyDescent="0.25">
      <c r="A12" s="41" t="s">
        <v>62</v>
      </c>
      <c r="B12" s="41"/>
      <c r="C12" s="8"/>
      <c r="D12" s="8"/>
      <c r="E12" s="8"/>
      <c r="F12" s="8"/>
      <c r="G12" s="8"/>
      <c r="H12" s="8"/>
    </row>
    <row r="13" spans="1:11" s="37" customFormat="1" x14ac:dyDescent="0.25">
      <c r="A13" s="42" t="s">
        <v>63</v>
      </c>
      <c r="B13" s="42"/>
      <c r="C13" s="36"/>
      <c r="D13" s="36"/>
      <c r="E13" s="36"/>
      <c r="F13" s="36"/>
      <c r="G13" s="36"/>
      <c r="H13" s="36"/>
    </row>
    <row r="14" spans="1:11" s="37" customFormat="1" x14ac:dyDescent="0.25">
      <c r="A14" s="42" t="s">
        <v>64</v>
      </c>
      <c r="B14" s="42"/>
      <c r="C14" s="36"/>
      <c r="D14" s="36"/>
      <c r="E14" s="36"/>
      <c r="F14" s="36"/>
      <c r="G14" s="36"/>
      <c r="H14" s="36"/>
    </row>
    <row r="15" spans="1:11" s="37" customFormat="1" x14ac:dyDescent="0.25">
      <c r="A15" s="42" t="s">
        <v>65</v>
      </c>
      <c r="B15" s="42"/>
      <c r="C15" s="36"/>
      <c r="D15" s="36"/>
      <c r="E15" s="36"/>
      <c r="F15" s="36"/>
      <c r="G15" s="36"/>
      <c r="H15" s="36"/>
    </row>
    <row r="16" spans="1:11" s="37" customFormat="1" x14ac:dyDescent="0.25">
      <c r="A16" s="42" t="s">
        <v>66</v>
      </c>
      <c r="B16" s="42"/>
      <c r="C16" s="36"/>
      <c r="D16" s="36"/>
      <c r="E16" s="36"/>
      <c r="F16" s="36"/>
      <c r="G16" s="36"/>
      <c r="H16" s="36"/>
    </row>
    <row r="17" spans="1:8" s="37" customFormat="1" x14ac:dyDescent="0.25">
      <c r="A17" s="42" t="s">
        <v>67</v>
      </c>
      <c r="B17" s="42"/>
      <c r="C17" s="43"/>
      <c r="D17" s="43"/>
      <c r="E17" s="43"/>
      <c r="F17" s="43"/>
      <c r="G17" s="43"/>
      <c r="H17" s="43"/>
    </row>
    <row r="18" spans="1:8" s="37" customFormat="1" ht="25.5" x14ac:dyDescent="0.25">
      <c r="A18" s="42" t="s">
        <v>68</v>
      </c>
      <c r="B18" s="42"/>
      <c r="C18" s="43"/>
      <c r="D18" s="43"/>
      <c r="E18" s="43"/>
      <c r="F18" s="43"/>
      <c r="G18" s="43"/>
      <c r="H18" s="43"/>
    </row>
    <row r="19" spans="1:8" ht="25.5" x14ac:dyDescent="0.25">
      <c r="A19" s="41" t="s">
        <v>69</v>
      </c>
      <c r="B19" s="41"/>
      <c r="C19" s="44"/>
      <c r="D19" s="44"/>
      <c r="E19" s="44"/>
      <c r="F19" s="44"/>
      <c r="G19" s="44"/>
      <c r="H19" s="44"/>
    </row>
    <row r="20" spans="1:8" s="37" customFormat="1" x14ac:dyDescent="0.25">
      <c r="A20" s="42" t="s">
        <v>70</v>
      </c>
      <c r="B20" s="42"/>
      <c r="C20" s="43"/>
      <c r="D20" s="43"/>
      <c r="E20" s="43"/>
      <c r="F20" s="43"/>
      <c r="G20" s="43"/>
      <c r="H20" s="43"/>
    </row>
    <row r="21" spans="1:8" s="37" customFormat="1" x14ac:dyDescent="0.25">
      <c r="A21" s="42" t="s">
        <v>71</v>
      </c>
      <c r="B21" s="42"/>
      <c r="C21" s="43"/>
      <c r="D21" s="43"/>
      <c r="E21" s="43"/>
      <c r="F21" s="43"/>
      <c r="G21" s="43"/>
      <c r="H21" s="43"/>
    </row>
    <row r="22" spans="1:8" s="37" customFormat="1" x14ac:dyDescent="0.25">
      <c r="A22" s="42" t="s">
        <v>72</v>
      </c>
      <c r="B22" s="42"/>
      <c r="C22" s="43"/>
      <c r="D22" s="43"/>
      <c r="E22" s="43"/>
      <c r="F22" s="43"/>
      <c r="G22" s="43"/>
      <c r="H22" s="43"/>
    </row>
    <row r="23" spans="1:8" s="37" customFormat="1" x14ac:dyDescent="0.25">
      <c r="A23" s="42" t="s">
        <v>73</v>
      </c>
      <c r="B23" s="42"/>
      <c r="C23" s="43"/>
      <c r="D23" s="43"/>
      <c r="E23" s="43"/>
      <c r="F23" s="43"/>
      <c r="G23" s="43"/>
      <c r="H23" s="43"/>
    </row>
    <row r="24" spans="1:8" s="37" customFormat="1" ht="25.5" x14ac:dyDescent="0.25">
      <c r="A24" s="42" t="s">
        <v>74</v>
      </c>
      <c r="B24" s="42"/>
      <c r="C24" s="43"/>
      <c r="D24" s="43"/>
      <c r="E24" s="43"/>
      <c r="F24" s="43"/>
      <c r="G24" s="43"/>
      <c r="H24" s="43"/>
    </row>
    <row r="25" spans="1:8" s="37" customFormat="1" ht="25.5" x14ac:dyDescent="0.25">
      <c r="A25" s="42" t="s">
        <v>75</v>
      </c>
      <c r="B25" s="42"/>
      <c r="C25" s="43"/>
      <c r="D25" s="43"/>
      <c r="E25" s="43"/>
      <c r="F25" s="43"/>
      <c r="G25" s="43"/>
      <c r="H25" s="43"/>
    </row>
    <row r="26" spans="1:8" x14ac:dyDescent="0.25">
      <c r="A26" s="41" t="s">
        <v>76</v>
      </c>
      <c r="B26" s="41"/>
      <c r="C26" s="44"/>
      <c r="D26" s="44"/>
      <c r="E26" s="44"/>
      <c r="F26" s="44"/>
      <c r="G26" s="44"/>
      <c r="H26" s="44"/>
    </row>
    <row r="27" spans="1:8" s="37" customFormat="1" x14ac:dyDescent="0.25">
      <c r="A27" s="42" t="s">
        <v>77</v>
      </c>
      <c r="B27" s="42"/>
      <c r="C27" s="43"/>
      <c r="D27" s="43"/>
      <c r="E27" s="43"/>
      <c r="F27" s="43"/>
      <c r="G27" s="43"/>
      <c r="H27" s="43"/>
    </row>
    <row r="28" spans="1:8" s="37" customFormat="1" x14ac:dyDescent="0.25">
      <c r="A28" s="42" t="s">
        <v>78</v>
      </c>
      <c r="B28" s="42"/>
      <c r="C28" s="43"/>
      <c r="D28" s="43"/>
      <c r="E28" s="43"/>
      <c r="F28" s="43"/>
      <c r="G28" s="43"/>
      <c r="H28" s="43"/>
    </row>
    <row r="29" spans="1:8" s="37" customFormat="1" x14ac:dyDescent="0.25">
      <c r="A29" s="42" t="s">
        <v>79</v>
      </c>
      <c r="B29" s="42"/>
      <c r="C29" s="43"/>
      <c r="D29" s="43"/>
      <c r="E29" s="43"/>
      <c r="F29" s="43"/>
      <c r="G29" s="43"/>
      <c r="H29" s="43"/>
    </row>
    <row r="30" spans="1:8" s="37" customFormat="1" x14ac:dyDescent="0.25">
      <c r="A30" s="42" t="s">
        <v>80</v>
      </c>
      <c r="B30" s="42"/>
      <c r="C30" s="43"/>
      <c r="D30" s="43"/>
      <c r="E30" s="43"/>
      <c r="F30" s="43"/>
      <c r="G30" s="43"/>
      <c r="H30" s="43"/>
    </row>
    <row r="31" spans="1:8" s="37" customFormat="1" x14ac:dyDescent="0.25">
      <c r="A31" s="42" t="s">
        <v>81</v>
      </c>
      <c r="B31" s="42"/>
      <c r="C31" s="43"/>
      <c r="D31" s="43"/>
      <c r="E31" s="43"/>
      <c r="F31" s="43"/>
      <c r="G31" s="43"/>
      <c r="H31" s="43"/>
    </row>
    <row r="32" spans="1:8" s="37" customFormat="1" ht="25.5" x14ac:dyDescent="0.25">
      <c r="A32" s="42" t="s">
        <v>82</v>
      </c>
      <c r="B32" s="42"/>
      <c r="C32" s="43"/>
      <c r="D32" s="43"/>
      <c r="E32" s="43"/>
      <c r="F32" s="43"/>
      <c r="G32" s="43"/>
      <c r="H32" s="43"/>
    </row>
    <row r="33" spans="1:8" x14ac:dyDescent="0.25">
      <c r="A33" s="41" t="s">
        <v>83</v>
      </c>
      <c r="B33" s="41"/>
      <c r="C33" s="44"/>
      <c r="D33" s="44"/>
      <c r="E33" s="44"/>
      <c r="F33" s="44"/>
      <c r="G33" s="44"/>
      <c r="H33" s="44"/>
    </row>
    <row r="34" spans="1:8" s="37" customFormat="1" x14ac:dyDescent="0.25">
      <c r="A34" s="42" t="s">
        <v>84</v>
      </c>
      <c r="B34" s="42"/>
      <c r="C34" s="43"/>
      <c r="D34" s="43"/>
      <c r="E34" s="43"/>
      <c r="F34" s="43"/>
      <c r="G34" s="43"/>
      <c r="H34" s="43"/>
    </row>
    <row r="35" spans="1:8" s="37" customFormat="1" x14ac:dyDescent="0.25">
      <c r="A35" s="42" t="s">
        <v>85</v>
      </c>
      <c r="B35" s="42"/>
      <c r="C35" s="43"/>
      <c r="D35" s="43"/>
      <c r="E35" s="43"/>
      <c r="F35" s="43"/>
      <c r="G35" s="43"/>
      <c r="H35" s="43"/>
    </row>
    <row r="36" spans="1:8" s="37" customFormat="1" x14ac:dyDescent="0.25">
      <c r="A36" s="42" t="s">
        <v>86</v>
      </c>
      <c r="B36" s="42"/>
      <c r="C36" s="43"/>
      <c r="D36" s="43"/>
      <c r="E36" s="43"/>
      <c r="F36" s="43"/>
      <c r="G36" s="43"/>
      <c r="H36" s="43"/>
    </row>
    <row r="37" spans="1:8" s="37" customFormat="1" x14ac:dyDescent="0.25">
      <c r="A37" s="42" t="s">
        <v>87</v>
      </c>
      <c r="B37" s="42"/>
      <c r="C37" s="43"/>
      <c r="D37" s="43"/>
      <c r="E37" s="43"/>
      <c r="F37" s="43"/>
      <c r="G37" s="43"/>
      <c r="H37" s="43"/>
    </row>
    <row r="38" spans="1:8" s="37" customFormat="1" ht="25.5" x14ac:dyDescent="0.25">
      <c r="A38" s="42" t="s">
        <v>88</v>
      </c>
      <c r="B38" s="42"/>
      <c r="C38" s="43"/>
      <c r="D38" s="43"/>
      <c r="E38" s="43"/>
      <c r="F38" s="43"/>
      <c r="G38" s="43"/>
      <c r="H38" s="43"/>
    </row>
    <row r="39" spans="1:8" s="37" customFormat="1" ht="25.5" x14ac:dyDescent="0.25">
      <c r="A39" s="42" t="s">
        <v>89</v>
      </c>
      <c r="B39" s="42"/>
      <c r="C39" s="43"/>
      <c r="D39" s="43"/>
      <c r="E39" s="43"/>
      <c r="F39" s="43"/>
      <c r="G39" s="43"/>
      <c r="H39" s="43"/>
    </row>
    <row r="40" spans="1:8" x14ac:dyDescent="0.25">
      <c r="A40" s="41" t="s">
        <v>90</v>
      </c>
      <c r="B40" s="97">
        <f>'POSEBNI DIO'!E7</f>
        <v>1983857.98</v>
      </c>
      <c r="C40" s="97">
        <f>'POSEBNI DIO'!F7</f>
        <v>2058425.2399999998</v>
      </c>
      <c r="D40" s="97">
        <f>'POSEBNI DIO'!G7</f>
        <v>2141016.61</v>
      </c>
      <c r="E40" s="97">
        <f>'POSEBNI DIO'!H7</f>
        <v>2760928.3400000003</v>
      </c>
      <c r="F40" s="97">
        <f>'POSEBNI DIO'!I7</f>
        <v>2544458.23</v>
      </c>
      <c r="G40" s="97">
        <f>(F40/B40)*100</f>
        <v>128.25808377674292</v>
      </c>
      <c r="H40" s="97">
        <f>(F40/E40)*100</f>
        <v>92.159517258604396</v>
      </c>
    </row>
    <row r="41" spans="1:8" s="37" customFormat="1" x14ac:dyDescent="0.25">
      <c r="A41" s="42" t="s">
        <v>91</v>
      </c>
      <c r="B41" s="63">
        <f>B40-B46</f>
        <v>1852734.98</v>
      </c>
      <c r="C41" s="63">
        <f t="shared" ref="C41:F41" si="1">C40-C46</f>
        <v>1919206.1599999997</v>
      </c>
      <c r="D41" s="63">
        <f t="shared" si="1"/>
        <v>1997903.2899999998</v>
      </c>
      <c r="E41" s="63">
        <f t="shared" si="1"/>
        <v>2631979.4900000002</v>
      </c>
      <c r="F41" s="63">
        <f t="shared" si="1"/>
        <v>2417574.6800000002</v>
      </c>
      <c r="G41" s="63"/>
      <c r="H41" s="63"/>
    </row>
    <row r="42" spans="1:8" s="37" customFormat="1" x14ac:dyDescent="0.25">
      <c r="A42" s="42" t="s">
        <v>92</v>
      </c>
      <c r="B42" s="42"/>
      <c r="C42" s="43"/>
      <c r="D42" s="43"/>
      <c r="E42" s="43"/>
      <c r="F42" s="43"/>
      <c r="G42" s="43"/>
      <c r="H42" s="43"/>
    </row>
    <row r="43" spans="1:8" s="37" customFormat="1" ht="25.5" x14ac:dyDescent="0.25">
      <c r="A43" s="42" t="s">
        <v>93</v>
      </c>
      <c r="B43" s="42"/>
      <c r="C43" s="43"/>
      <c r="D43" s="43"/>
      <c r="E43" s="43"/>
      <c r="F43" s="43"/>
      <c r="G43" s="43"/>
      <c r="H43" s="43"/>
    </row>
    <row r="44" spans="1:8" s="37" customFormat="1" x14ac:dyDescent="0.25">
      <c r="A44" s="42" t="s">
        <v>94</v>
      </c>
      <c r="B44" s="42"/>
      <c r="C44" s="43"/>
      <c r="D44" s="43"/>
      <c r="E44" s="43"/>
      <c r="F44" s="43"/>
      <c r="G44" s="43"/>
      <c r="H44" s="43"/>
    </row>
    <row r="45" spans="1:8" s="37" customFormat="1" ht="25.5" x14ac:dyDescent="0.25">
      <c r="A45" s="42" t="s">
        <v>95</v>
      </c>
      <c r="B45" s="42"/>
      <c r="C45" s="43"/>
      <c r="D45" s="43"/>
      <c r="E45" s="43"/>
      <c r="F45" s="43"/>
      <c r="G45" s="43"/>
      <c r="H45" s="43"/>
    </row>
    <row r="46" spans="1:8" s="37" customFormat="1" x14ac:dyDescent="0.25">
      <c r="A46" s="42" t="s">
        <v>96</v>
      </c>
      <c r="B46" s="63">
        <f>'POSEBNI DIO'!E39</f>
        <v>131123</v>
      </c>
      <c r="C46" s="63">
        <f>'POSEBNI DIO'!F39</f>
        <v>139219.07999999999</v>
      </c>
      <c r="D46" s="63">
        <f>'POSEBNI DIO'!G39</f>
        <v>143113.32</v>
      </c>
      <c r="E46" s="63">
        <f>'POSEBNI DIO'!H39</f>
        <v>128948.85</v>
      </c>
      <c r="F46" s="63">
        <f>'POSEBNI DIO'!I39</f>
        <v>126883.55</v>
      </c>
      <c r="G46" s="63"/>
      <c r="H46" s="63"/>
    </row>
    <row r="47" spans="1:8" s="37" customFormat="1" x14ac:dyDescent="0.25">
      <c r="A47" s="42" t="s">
        <v>97</v>
      </c>
      <c r="B47" s="42"/>
      <c r="C47" s="43"/>
      <c r="D47" s="43"/>
      <c r="E47" s="43"/>
      <c r="F47" s="43"/>
      <c r="G47" s="43"/>
      <c r="H47" s="43"/>
    </row>
    <row r="48" spans="1:8" s="37" customFormat="1" ht="25.5" x14ac:dyDescent="0.25">
      <c r="A48" s="42" t="s">
        <v>98</v>
      </c>
      <c r="B48" s="42"/>
      <c r="C48" s="43"/>
      <c r="D48" s="43"/>
      <c r="E48" s="43"/>
      <c r="F48" s="43"/>
      <c r="G48" s="43"/>
      <c r="H48" s="43"/>
    </row>
    <row r="49" spans="1:8" x14ac:dyDescent="0.25">
      <c r="A49" s="41" t="s">
        <v>99</v>
      </c>
      <c r="B49" s="41"/>
      <c r="C49" s="44"/>
      <c r="D49" s="44"/>
      <c r="E49" s="44"/>
      <c r="F49" s="44"/>
      <c r="G49" s="44"/>
      <c r="H49" s="44"/>
    </row>
    <row r="50" spans="1:8" s="37" customFormat="1" x14ac:dyDescent="0.25">
      <c r="A50" s="42" t="s">
        <v>100</v>
      </c>
      <c r="B50" s="42"/>
      <c r="C50" s="43"/>
      <c r="D50" s="43"/>
      <c r="E50" s="43"/>
      <c r="F50" s="43"/>
      <c r="G50" s="43"/>
      <c r="H50" s="43"/>
    </row>
    <row r="51" spans="1:8" s="37" customFormat="1" x14ac:dyDescent="0.25">
      <c r="A51" s="42" t="s">
        <v>101</v>
      </c>
      <c r="B51" s="42"/>
      <c r="C51" s="43"/>
      <c r="D51" s="43"/>
      <c r="E51" s="43"/>
      <c r="F51" s="43"/>
      <c r="G51" s="43"/>
      <c r="H51" s="43"/>
    </row>
    <row r="52" spans="1:8" s="37" customFormat="1" x14ac:dyDescent="0.25">
      <c r="A52" s="42" t="s">
        <v>102</v>
      </c>
      <c r="B52" s="42"/>
      <c r="C52" s="43"/>
      <c r="D52" s="43"/>
      <c r="E52" s="43"/>
      <c r="F52" s="43"/>
      <c r="G52" s="43"/>
      <c r="H52" s="43"/>
    </row>
    <row r="53" spans="1:8" s="37" customFormat="1" x14ac:dyDescent="0.25">
      <c r="A53" s="42" t="s">
        <v>103</v>
      </c>
      <c r="B53" s="42"/>
      <c r="C53" s="43"/>
      <c r="D53" s="43"/>
      <c r="E53" s="43"/>
      <c r="F53" s="43"/>
      <c r="G53" s="43"/>
      <c r="H53" s="43"/>
    </row>
    <row r="54" spans="1:8" s="37" customFormat="1" x14ac:dyDescent="0.25">
      <c r="A54" s="42" t="s">
        <v>104</v>
      </c>
      <c r="B54" s="42"/>
      <c r="C54" s="43"/>
      <c r="D54" s="43"/>
      <c r="E54" s="43"/>
      <c r="F54" s="43"/>
      <c r="G54" s="43"/>
      <c r="H54" s="43"/>
    </row>
    <row r="55" spans="1:8" s="37" customFormat="1" x14ac:dyDescent="0.25">
      <c r="A55" s="42" t="s">
        <v>105</v>
      </c>
      <c r="B55" s="42"/>
      <c r="C55" s="43"/>
      <c r="D55" s="43"/>
      <c r="E55" s="43"/>
      <c r="F55" s="43"/>
      <c r="G55" s="43"/>
      <c r="H55" s="43"/>
    </row>
    <row r="56" spans="1:8" s="37" customFormat="1" ht="38.25" x14ac:dyDescent="0.25">
      <c r="A56" s="42" t="s">
        <v>106</v>
      </c>
      <c r="B56" s="42"/>
      <c r="C56" s="43"/>
      <c r="D56" s="43"/>
      <c r="E56" s="43"/>
      <c r="F56" s="43"/>
      <c r="G56" s="43"/>
      <c r="H56" s="43"/>
    </row>
    <row r="57" spans="1:8" s="37" customFormat="1" x14ac:dyDescent="0.25">
      <c r="A57" s="42" t="s">
        <v>107</v>
      </c>
      <c r="B57" s="42"/>
      <c r="C57" s="43"/>
      <c r="D57" s="43"/>
      <c r="E57" s="43"/>
      <c r="F57" s="43"/>
      <c r="G57" s="43"/>
      <c r="H57" s="43"/>
    </row>
    <row r="58" spans="1:8" s="37" customFormat="1" ht="25.5" x14ac:dyDescent="0.25">
      <c r="A58" s="42" t="s">
        <v>108</v>
      </c>
      <c r="B58" s="42"/>
      <c r="C58" s="43"/>
      <c r="D58" s="43"/>
      <c r="E58" s="43"/>
      <c r="F58" s="43"/>
      <c r="G58" s="43"/>
      <c r="H58" s="43"/>
    </row>
    <row r="59" spans="1:8" x14ac:dyDescent="0.25">
      <c r="A59" s="45" t="s">
        <v>36</v>
      </c>
      <c r="B59" s="45"/>
      <c r="C59" s="43"/>
      <c r="D59" s="43"/>
      <c r="E59" s="43"/>
      <c r="F59" s="43"/>
      <c r="G59" s="43"/>
      <c r="H59" s="43"/>
    </row>
  </sheetData>
  <mergeCells count="4">
    <mergeCell ref="A7:H7"/>
    <mergeCell ref="A5:H5"/>
    <mergeCell ref="A3:H3"/>
    <mergeCell ref="A1:H1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5"/>
  <sheetViews>
    <sheetView workbookViewId="0">
      <selection activeCell="K9" sqref="K9"/>
    </sheetView>
  </sheetViews>
  <sheetFormatPr defaultRowHeight="15" x14ac:dyDescent="0.25"/>
  <cols>
    <col min="1" max="1" width="5.28515625" customWidth="1"/>
    <col min="2" max="2" width="5" customWidth="1"/>
    <col min="3" max="3" width="5.42578125" bestFit="1" customWidth="1"/>
    <col min="4" max="4" width="41" bestFit="1" customWidth="1"/>
    <col min="5" max="9" width="20.7109375" customWidth="1"/>
    <col min="10" max="10" width="10.28515625" customWidth="1"/>
    <col min="11" max="11" width="8.28515625" customWidth="1"/>
  </cols>
  <sheetData>
    <row r="1" spans="1:11" ht="42" customHeight="1" x14ac:dyDescent="0.25">
      <c r="A1" s="181" t="s">
        <v>223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</row>
    <row r="2" spans="1:11" ht="18" customHeight="1" x14ac:dyDescent="0.25">
      <c r="A2" s="4"/>
      <c r="B2" s="4"/>
      <c r="C2" s="4"/>
      <c r="D2" s="4"/>
      <c r="E2" s="22"/>
      <c r="F2" s="4"/>
      <c r="G2" s="4"/>
      <c r="H2" s="4"/>
      <c r="I2" s="22"/>
      <c r="J2" s="22"/>
      <c r="K2" s="22"/>
    </row>
    <row r="3" spans="1:11" ht="15.75" customHeight="1" x14ac:dyDescent="0.25">
      <c r="A3" s="181" t="s">
        <v>27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</row>
    <row r="4" spans="1:11" ht="18" x14ac:dyDescent="0.25">
      <c r="A4" s="4"/>
      <c r="B4" s="4"/>
      <c r="C4" s="4"/>
      <c r="D4" s="4"/>
      <c r="E4" s="22"/>
      <c r="F4" s="4"/>
      <c r="G4" s="4"/>
      <c r="H4" s="5"/>
      <c r="I4" s="5"/>
      <c r="J4" s="5"/>
      <c r="K4" s="5"/>
    </row>
    <row r="5" spans="1:11" ht="18" customHeight="1" x14ac:dyDescent="0.25">
      <c r="A5" s="181" t="s">
        <v>23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</row>
    <row r="6" spans="1:11" ht="18" x14ac:dyDescent="0.25">
      <c r="A6" s="4"/>
      <c r="B6" s="4"/>
      <c r="C6" s="4"/>
      <c r="D6" s="4"/>
      <c r="E6" s="22"/>
      <c r="F6" s="4"/>
      <c r="G6" s="4"/>
      <c r="H6" s="5"/>
      <c r="I6" s="5"/>
      <c r="J6" s="5"/>
      <c r="K6" s="5"/>
    </row>
    <row r="7" spans="1:11" ht="25.5" x14ac:dyDescent="0.25">
      <c r="A7" s="18" t="s">
        <v>9</v>
      </c>
      <c r="B7" s="17" t="s">
        <v>10</v>
      </c>
      <c r="C7" s="17" t="s">
        <v>11</v>
      </c>
      <c r="D7" s="17" t="s">
        <v>38</v>
      </c>
      <c r="E7" s="120" t="s">
        <v>174</v>
      </c>
      <c r="F7" s="18" t="s">
        <v>188</v>
      </c>
      <c r="G7" s="18" t="s">
        <v>179</v>
      </c>
      <c r="H7" s="18" t="s">
        <v>218</v>
      </c>
      <c r="I7" s="18" t="s">
        <v>219</v>
      </c>
      <c r="J7" s="18" t="s">
        <v>224</v>
      </c>
      <c r="K7" s="18" t="s">
        <v>220</v>
      </c>
    </row>
    <row r="8" spans="1:11" x14ac:dyDescent="0.25">
      <c r="A8" s="203">
        <v>1</v>
      </c>
      <c r="B8" s="204"/>
      <c r="C8" s="205"/>
      <c r="D8" s="96">
        <v>2</v>
      </c>
      <c r="E8" s="96">
        <v>3</v>
      </c>
      <c r="F8" s="18">
        <v>4</v>
      </c>
      <c r="G8" s="18">
        <v>5</v>
      </c>
      <c r="H8" s="18">
        <v>6</v>
      </c>
      <c r="I8" s="18">
        <v>7</v>
      </c>
      <c r="J8" s="18" t="s">
        <v>222</v>
      </c>
      <c r="K8" s="18" t="s">
        <v>221</v>
      </c>
    </row>
    <row r="9" spans="1:11" ht="25.5" x14ac:dyDescent="0.25">
      <c r="A9" s="9">
        <v>8</v>
      </c>
      <c r="B9" s="9"/>
      <c r="C9" s="9"/>
      <c r="D9" s="9" t="s">
        <v>24</v>
      </c>
      <c r="E9" s="64">
        <v>0</v>
      </c>
      <c r="F9" s="59">
        <v>0</v>
      </c>
      <c r="G9" s="59">
        <v>0</v>
      </c>
      <c r="H9" s="59">
        <v>0</v>
      </c>
      <c r="I9" s="59">
        <v>0</v>
      </c>
      <c r="J9" s="59"/>
      <c r="K9" s="59">
        <v>0</v>
      </c>
    </row>
    <row r="10" spans="1:11" s="38" customFormat="1" ht="25.5" x14ac:dyDescent="0.25">
      <c r="A10" s="14"/>
      <c r="B10" s="14">
        <v>81</v>
      </c>
      <c r="C10" s="14"/>
      <c r="D10" s="14" t="s">
        <v>61</v>
      </c>
      <c r="E10" s="65"/>
      <c r="F10" s="59"/>
      <c r="G10" s="59"/>
      <c r="H10" s="59"/>
      <c r="I10" s="59"/>
      <c r="J10" s="59"/>
      <c r="K10" s="59"/>
    </row>
    <row r="11" spans="1:11" x14ac:dyDescent="0.25">
      <c r="A11" s="9"/>
      <c r="B11" s="9"/>
      <c r="C11" s="16" t="s">
        <v>46</v>
      </c>
      <c r="D11" s="16" t="s">
        <v>47</v>
      </c>
      <c r="E11" s="66"/>
      <c r="F11" s="59"/>
      <c r="G11" s="59"/>
      <c r="H11" s="59"/>
      <c r="I11" s="59"/>
      <c r="J11" s="59"/>
      <c r="K11" s="59"/>
    </row>
    <row r="12" spans="1:11" x14ac:dyDescent="0.25">
      <c r="A12" s="9"/>
      <c r="B12" s="25" t="s">
        <v>36</v>
      </c>
      <c r="C12" s="16"/>
      <c r="D12" s="16"/>
      <c r="E12" s="66"/>
      <c r="F12" s="59"/>
      <c r="G12" s="59"/>
      <c r="H12" s="59"/>
      <c r="I12" s="59"/>
      <c r="J12" s="59"/>
      <c r="K12" s="59"/>
    </row>
    <row r="13" spans="1:11" x14ac:dyDescent="0.25">
      <c r="A13" s="9"/>
      <c r="B13" s="14">
        <v>84</v>
      </c>
      <c r="C13" s="14"/>
      <c r="D13" s="14" t="s">
        <v>31</v>
      </c>
      <c r="E13" s="65"/>
      <c r="F13" s="59"/>
      <c r="G13" s="59"/>
      <c r="H13" s="59"/>
      <c r="I13" s="59"/>
      <c r="J13" s="59"/>
      <c r="K13" s="59"/>
    </row>
    <row r="14" spans="1:11" ht="25.5" x14ac:dyDescent="0.25">
      <c r="A14" s="10"/>
      <c r="B14" s="10"/>
      <c r="C14" s="11" t="s">
        <v>59</v>
      </c>
      <c r="D14" s="15" t="s">
        <v>60</v>
      </c>
      <c r="E14" s="67"/>
      <c r="F14" s="59"/>
      <c r="G14" s="59"/>
      <c r="H14" s="59"/>
      <c r="I14" s="59"/>
      <c r="J14" s="59"/>
      <c r="K14" s="59"/>
    </row>
    <row r="15" spans="1:11" ht="25.5" x14ac:dyDescent="0.25">
      <c r="A15" s="12">
        <v>5</v>
      </c>
      <c r="B15" s="13"/>
      <c r="C15" s="13"/>
      <c r="D15" s="23" t="s">
        <v>25</v>
      </c>
      <c r="E15" s="64">
        <v>0</v>
      </c>
      <c r="F15" s="59">
        <v>0</v>
      </c>
      <c r="G15" s="59">
        <v>0</v>
      </c>
      <c r="H15" s="59">
        <v>0</v>
      </c>
      <c r="I15" s="59">
        <v>0</v>
      </c>
      <c r="J15" s="59"/>
      <c r="K15" s="59">
        <v>0</v>
      </c>
    </row>
    <row r="16" spans="1:11" ht="25.5" x14ac:dyDescent="0.25">
      <c r="A16" s="14"/>
      <c r="B16" s="14">
        <v>54</v>
      </c>
      <c r="C16" s="14"/>
      <c r="D16" s="24" t="s">
        <v>32</v>
      </c>
      <c r="E16" s="68"/>
      <c r="F16" s="59"/>
      <c r="G16" s="59"/>
      <c r="H16" s="59"/>
      <c r="I16" s="59"/>
      <c r="J16" s="59"/>
      <c r="K16" s="59"/>
    </row>
    <row r="17" spans="1:11" x14ac:dyDescent="0.25">
      <c r="A17" s="10"/>
      <c r="B17" s="10"/>
      <c r="C17" s="11" t="s">
        <v>50</v>
      </c>
      <c r="D17" s="11" t="s">
        <v>13</v>
      </c>
      <c r="E17" s="69"/>
      <c r="F17" s="59"/>
      <c r="G17" s="59"/>
      <c r="H17" s="59"/>
      <c r="I17" s="59"/>
      <c r="J17" s="59"/>
      <c r="K17" s="59"/>
    </row>
    <row r="18" spans="1:11" x14ac:dyDescent="0.25">
      <c r="A18" s="10"/>
      <c r="B18" s="10"/>
      <c r="C18" s="16" t="s">
        <v>46</v>
      </c>
      <c r="D18" s="16" t="s">
        <v>47</v>
      </c>
      <c r="E18" s="70"/>
      <c r="F18" s="59"/>
      <c r="G18" s="59"/>
      <c r="H18" s="59"/>
      <c r="I18" s="59"/>
      <c r="J18" s="59"/>
      <c r="K18" s="59"/>
    </row>
    <row r="19" spans="1:11" x14ac:dyDescent="0.25">
      <c r="A19" s="14"/>
      <c r="B19" s="14"/>
      <c r="C19" s="11" t="s">
        <v>55</v>
      </c>
      <c r="D19" s="11" t="s">
        <v>56</v>
      </c>
      <c r="E19" s="69"/>
      <c r="F19" s="59"/>
      <c r="G19" s="59"/>
      <c r="H19" s="59"/>
      <c r="I19" s="59"/>
      <c r="J19" s="59"/>
      <c r="K19" s="59"/>
    </row>
    <row r="20" spans="1:11" ht="25.5" x14ac:dyDescent="0.25">
      <c r="A20" s="10"/>
      <c r="B20" s="10"/>
      <c r="C20" s="11" t="s">
        <v>43</v>
      </c>
      <c r="D20" s="15" t="s">
        <v>44</v>
      </c>
      <c r="E20" s="71"/>
      <c r="F20" s="59"/>
      <c r="G20" s="59"/>
      <c r="H20" s="59"/>
      <c r="I20" s="59"/>
      <c r="J20" s="59"/>
      <c r="K20" s="59"/>
    </row>
    <row r="21" spans="1:11" x14ac:dyDescent="0.25">
      <c r="A21" s="10"/>
      <c r="B21" s="25"/>
      <c r="C21" s="11" t="s">
        <v>53</v>
      </c>
      <c r="D21" s="11" t="s">
        <v>54</v>
      </c>
      <c r="E21" s="69"/>
      <c r="F21" s="59"/>
      <c r="G21" s="59"/>
      <c r="H21" s="59"/>
      <c r="I21" s="59"/>
      <c r="J21" s="59"/>
      <c r="K21" s="59"/>
    </row>
    <row r="22" spans="1:11" x14ac:dyDescent="0.25">
      <c r="A22" s="10"/>
      <c r="B22" s="10"/>
      <c r="C22" s="11" t="s">
        <v>39</v>
      </c>
      <c r="D22" s="11" t="s">
        <v>40</v>
      </c>
      <c r="E22" s="69"/>
      <c r="F22" s="59"/>
      <c r="G22" s="59"/>
      <c r="H22" s="59"/>
      <c r="I22" s="59"/>
      <c r="J22" s="59"/>
      <c r="K22" s="59"/>
    </row>
    <row r="23" spans="1:11" x14ac:dyDescent="0.25">
      <c r="A23" s="10"/>
      <c r="B23" s="25"/>
      <c r="C23" s="11" t="s">
        <v>41</v>
      </c>
      <c r="D23" s="11" t="s">
        <v>42</v>
      </c>
      <c r="E23" s="69"/>
      <c r="F23" s="59"/>
      <c r="G23" s="59"/>
      <c r="H23" s="59"/>
      <c r="I23" s="59"/>
      <c r="J23" s="59"/>
      <c r="K23" s="59"/>
    </row>
    <row r="24" spans="1:11" s="37" customFormat="1" x14ac:dyDescent="0.25">
      <c r="A24" s="11"/>
      <c r="B24" s="16"/>
      <c r="C24" s="16" t="s">
        <v>48</v>
      </c>
      <c r="D24" s="16" t="s">
        <v>49</v>
      </c>
      <c r="E24" s="70"/>
      <c r="F24" s="72"/>
      <c r="G24" s="72"/>
      <c r="H24" s="72"/>
      <c r="I24" s="72"/>
      <c r="J24" s="72"/>
      <c r="K24" s="72"/>
    </row>
    <row r="25" spans="1:11" x14ac:dyDescent="0.25">
      <c r="A25" s="14"/>
      <c r="B25" s="14"/>
      <c r="C25" s="11" t="s">
        <v>51</v>
      </c>
      <c r="D25" s="11" t="s">
        <v>52</v>
      </c>
      <c r="E25" s="69"/>
      <c r="F25" s="59"/>
      <c r="G25" s="59"/>
      <c r="H25" s="59"/>
      <c r="I25" s="59"/>
      <c r="J25" s="59"/>
      <c r="K25" s="59"/>
    </row>
  </sheetData>
  <mergeCells count="4">
    <mergeCell ref="A5:K5"/>
    <mergeCell ref="A3:K3"/>
    <mergeCell ref="A1:K1"/>
    <mergeCell ref="A8:C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64"/>
  <sheetViews>
    <sheetView zoomScaleNormal="100" workbookViewId="0">
      <selection activeCell="I108" sqref="I108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3" width="7.42578125" customWidth="1"/>
    <col min="4" max="4" width="31" customWidth="1"/>
    <col min="5" max="5" width="21.28515625" customWidth="1"/>
    <col min="6" max="7" width="25.28515625" customWidth="1"/>
    <col min="8" max="9" width="22.7109375" customWidth="1"/>
    <col min="10" max="10" width="8.7109375" customWidth="1"/>
    <col min="11" max="11" width="8.140625" customWidth="1"/>
  </cols>
  <sheetData>
    <row r="1" spans="1:11" ht="38.25" customHeight="1" x14ac:dyDescent="0.25">
      <c r="A1" s="181" t="s">
        <v>223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</row>
    <row r="2" spans="1:11" ht="6.75" customHeight="1" x14ac:dyDescent="0.25">
      <c r="A2" s="4"/>
      <c r="B2" s="4"/>
      <c r="C2" s="4"/>
      <c r="D2" s="4"/>
      <c r="E2" s="22"/>
      <c r="F2" s="4"/>
      <c r="G2" s="4"/>
      <c r="H2" s="5"/>
      <c r="I2" s="5"/>
      <c r="J2" s="5"/>
      <c r="K2" s="5"/>
    </row>
    <row r="3" spans="1:11" ht="18" customHeight="1" x14ac:dyDescent="0.25">
      <c r="A3" s="181" t="s">
        <v>26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</row>
    <row r="4" spans="1:11" ht="8.25" customHeight="1" x14ac:dyDescent="0.25">
      <c r="A4" s="4"/>
      <c r="B4" s="4"/>
      <c r="C4" s="4"/>
      <c r="D4" s="4"/>
      <c r="E4" s="22"/>
      <c r="F4" s="4"/>
      <c r="G4" s="4"/>
      <c r="H4" s="5"/>
      <c r="I4" s="5"/>
      <c r="J4" s="5"/>
      <c r="K4" s="5"/>
    </row>
    <row r="5" spans="1:11" ht="27.75" customHeight="1" x14ac:dyDescent="0.25">
      <c r="A5" s="203" t="s">
        <v>28</v>
      </c>
      <c r="B5" s="224"/>
      <c r="C5" s="225"/>
      <c r="D5" s="17" t="s">
        <v>29</v>
      </c>
      <c r="E5" s="17" t="s">
        <v>174</v>
      </c>
      <c r="F5" s="18" t="s">
        <v>188</v>
      </c>
      <c r="G5" s="18" t="s">
        <v>179</v>
      </c>
      <c r="H5" s="18" t="s">
        <v>210</v>
      </c>
      <c r="I5" s="18" t="s">
        <v>211</v>
      </c>
      <c r="J5" s="18" t="s">
        <v>220</v>
      </c>
      <c r="K5" s="18" t="s">
        <v>220</v>
      </c>
    </row>
    <row r="6" spans="1:11" ht="12.75" customHeight="1" x14ac:dyDescent="0.25">
      <c r="A6" s="93"/>
      <c r="B6" s="95">
        <v>1</v>
      </c>
      <c r="C6" s="94"/>
      <c r="D6" s="17">
        <v>2</v>
      </c>
      <c r="E6" s="17">
        <v>3</v>
      </c>
      <c r="F6" s="17">
        <v>4</v>
      </c>
      <c r="G6" s="17">
        <v>5</v>
      </c>
      <c r="H6" s="17">
        <v>6</v>
      </c>
      <c r="I6" s="17">
        <v>7</v>
      </c>
      <c r="J6" s="165" t="s">
        <v>222</v>
      </c>
      <c r="K6" s="120" t="s">
        <v>221</v>
      </c>
    </row>
    <row r="7" spans="1:11" ht="41.25" customHeight="1" x14ac:dyDescent="0.25">
      <c r="A7" s="229" t="s">
        <v>192</v>
      </c>
      <c r="B7" s="230"/>
      <c r="C7" s="231"/>
      <c r="D7" s="17" t="s">
        <v>193</v>
      </c>
      <c r="E7" s="62">
        <f t="shared" ref="E7:H7" si="0">E8+E86</f>
        <v>1983857.98</v>
      </c>
      <c r="F7" s="62">
        <f t="shared" si="0"/>
        <v>2058425.2399999998</v>
      </c>
      <c r="G7" s="62">
        <f t="shared" si="0"/>
        <v>2141016.61</v>
      </c>
      <c r="H7" s="62">
        <f t="shared" si="0"/>
        <v>2760928.3400000003</v>
      </c>
      <c r="I7" s="62">
        <f>I8+I86</f>
        <v>2544458.23</v>
      </c>
      <c r="J7" s="62">
        <f>(I7/E7)*100</f>
        <v>128.25808377674292</v>
      </c>
      <c r="K7" s="62">
        <f>(I7/H7)*100</f>
        <v>92.159517258604396</v>
      </c>
    </row>
    <row r="8" spans="1:11" ht="25.5" x14ac:dyDescent="0.25">
      <c r="A8" s="221" t="s">
        <v>121</v>
      </c>
      <c r="B8" s="222"/>
      <c r="C8" s="223"/>
      <c r="D8" s="113" t="s">
        <v>122</v>
      </c>
      <c r="E8" s="114">
        <f t="shared" ref="E8:G8" si="1">E9+E22+E27+E39+E44+E55+E67+E76+E82+E32</f>
        <v>338217.98</v>
      </c>
      <c r="F8" s="114">
        <f t="shared" si="1"/>
        <v>399145.6</v>
      </c>
      <c r="G8" s="114">
        <f t="shared" si="1"/>
        <v>382341.47000000003</v>
      </c>
      <c r="H8" s="114">
        <f>H9+H22+H27+H32+H36+H39+H44+H55+H67+H76+H82</f>
        <v>447834.65</v>
      </c>
      <c r="I8" s="114">
        <f>I9+I22+I27+I32+I36+I39+I44+I55+I67+I76+I82</f>
        <v>415676.83000000007</v>
      </c>
      <c r="J8" s="62">
        <f t="shared" ref="J8:J67" si="2">(I8/E8)*100</f>
        <v>122.90204973727302</v>
      </c>
      <c r="K8" s="62">
        <f t="shared" ref="K8:K67" si="3">(I8/H8)*100</f>
        <v>92.819264878231294</v>
      </c>
    </row>
    <row r="9" spans="1:11" ht="25.5" x14ac:dyDescent="0.25">
      <c r="A9" s="206" t="s">
        <v>123</v>
      </c>
      <c r="B9" s="207"/>
      <c r="C9" s="208"/>
      <c r="D9" s="27" t="s">
        <v>124</v>
      </c>
      <c r="E9" s="60">
        <f t="shared" ref="E9:G9" si="4">E10+E14+E16+E18</f>
        <v>5796</v>
      </c>
      <c r="F9" s="60">
        <f t="shared" si="4"/>
        <v>5122.99</v>
      </c>
      <c r="G9" s="60">
        <f t="shared" si="4"/>
        <v>6422.9900000000007</v>
      </c>
      <c r="H9" s="60">
        <f>H10+H14+H16+H18+H20</f>
        <v>8539.1500000000015</v>
      </c>
      <c r="I9" s="60">
        <f>I10+I14+I16+I18+I20</f>
        <v>6776.26</v>
      </c>
      <c r="J9" s="62">
        <f t="shared" si="2"/>
        <v>116.91269841269842</v>
      </c>
      <c r="K9" s="62">
        <f t="shared" si="3"/>
        <v>79.355205143369062</v>
      </c>
    </row>
    <row r="10" spans="1:11" x14ac:dyDescent="0.25">
      <c r="A10" s="232" t="s">
        <v>125</v>
      </c>
      <c r="B10" s="233"/>
      <c r="C10" s="234"/>
      <c r="D10" s="106" t="s">
        <v>13</v>
      </c>
      <c r="E10" s="107">
        <f>E11</f>
        <v>0</v>
      </c>
      <c r="F10" s="107">
        <f t="shared" ref="F10:I10" si="5">F11</f>
        <v>686.6</v>
      </c>
      <c r="G10" s="107">
        <f t="shared" si="5"/>
        <v>686.6</v>
      </c>
      <c r="H10" s="107">
        <f t="shared" si="5"/>
        <v>686.6</v>
      </c>
      <c r="I10" s="107">
        <f t="shared" si="5"/>
        <v>686.6</v>
      </c>
      <c r="J10" s="62"/>
      <c r="K10" s="62"/>
    </row>
    <row r="11" spans="1:11" x14ac:dyDescent="0.25">
      <c r="A11" s="212">
        <v>3</v>
      </c>
      <c r="B11" s="213"/>
      <c r="C11" s="214"/>
      <c r="D11" s="26" t="s">
        <v>17</v>
      </c>
      <c r="E11" s="61">
        <f>E12+E13</f>
        <v>0</v>
      </c>
      <c r="F11" s="61">
        <f>F12+F13</f>
        <v>686.6</v>
      </c>
      <c r="G11" s="61">
        <f>G13+G12</f>
        <v>686.6</v>
      </c>
      <c r="H11" s="61">
        <f t="shared" ref="H11" si="6">H12+H13</f>
        <v>686.6</v>
      </c>
      <c r="I11" s="61">
        <f t="shared" ref="I11" si="7">I12+I13</f>
        <v>686.6</v>
      </c>
      <c r="J11" s="62"/>
      <c r="K11" s="62"/>
    </row>
    <row r="12" spans="1:11" x14ac:dyDescent="0.25">
      <c r="A12" s="215">
        <v>31</v>
      </c>
      <c r="B12" s="216"/>
      <c r="C12" s="217"/>
      <c r="D12" s="26" t="s">
        <v>18</v>
      </c>
      <c r="E12" s="61">
        <v>0</v>
      </c>
      <c r="F12" s="59">
        <v>0</v>
      </c>
      <c r="G12" s="59">
        <v>0</v>
      </c>
      <c r="H12" s="59">
        <v>0</v>
      </c>
      <c r="I12" s="59">
        <v>0</v>
      </c>
      <c r="J12" s="62"/>
      <c r="K12" s="62"/>
    </row>
    <row r="13" spans="1:11" x14ac:dyDescent="0.25">
      <c r="A13" s="215">
        <v>32</v>
      </c>
      <c r="B13" s="216"/>
      <c r="C13" s="217"/>
      <c r="D13" s="26" t="s">
        <v>30</v>
      </c>
      <c r="E13" s="61">
        <v>0</v>
      </c>
      <c r="F13" s="59">
        <v>686.6</v>
      </c>
      <c r="G13" s="59">
        <v>686.6</v>
      </c>
      <c r="H13" s="59">
        <v>686.6</v>
      </c>
      <c r="I13" s="59">
        <v>686.6</v>
      </c>
      <c r="J13" s="62"/>
      <c r="K13" s="62"/>
    </row>
    <row r="14" spans="1:11" ht="15" customHeight="1" x14ac:dyDescent="0.25">
      <c r="A14" s="209" t="s">
        <v>180</v>
      </c>
      <c r="B14" s="210"/>
      <c r="C14" s="211"/>
      <c r="D14" s="108" t="s">
        <v>181</v>
      </c>
      <c r="E14" s="109">
        <f>E15</f>
        <v>0</v>
      </c>
      <c r="F14" s="109">
        <f t="shared" ref="F14:I14" si="8">F15</f>
        <v>0</v>
      </c>
      <c r="G14" s="109">
        <f t="shared" si="8"/>
        <v>0</v>
      </c>
      <c r="H14" s="109">
        <f t="shared" si="8"/>
        <v>1096.6600000000001</v>
      </c>
      <c r="I14" s="109">
        <f t="shared" si="8"/>
        <v>1096.6600000000001</v>
      </c>
      <c r="J14" s="62"/>
      <c r="K14" s="62"/>
    </row>
    <row r="15" spans="1:11" x14ac:dyDescent="0.25">
      <c r="A15" s="215">
        <v>32</v>
      </c>
      <c r="B15" s="216"/>
      <c r="C15" s="217"/>
      <c r="D15" s="99" t="s">
        <v>30</v>
      </c>
      <c r="E15" s="61">
        <v>0</v>
      </c>
      <c r="F15" s="105">
        <v>0</v>
      </c>
      <c r="G15" s="105">
        <v>0</v>
      </c>
      <c r="H15" s="105">
        <v>1096.6600000000001</v>
      </c>
      <c r="I15" s="105">
        <v>1096.6600000000001</v>
      </c>
      <c r="J15" s="62"/>
      <c r="K15" s="62"/>
    </row>
    <row r="16" spans="1:11" ht="15" customHeight="1" x14ac:dyDescent="0.25">
      <c r="A16" s="218" t="s">
        <v>148</v>
      </c>
      <c r="B16" s="219"/>
      <c r="C16" s="220"/>
      <c r="D16" s="139" t="s">
        <v>152</v>
      </c>
      <c r="E16" s="140">
        <f t="shared" ref="E16:I16" si="9">E17</f>
        <v>5633</v>
      </c>
      <c r="F16" s="141">
        <f t="shared" si="9"/>
        <v>3536.39</v>
      </c>
      <c r="G16" s="141">
        <f t="shared" si="9"/>
        <v>4836.3900000000003</v>
      </c>
      <c r="H16" s="141">
        <f t="shared" si="9"/>
        <v>4836.3900000000003</v>
      </c>
      <c r="I16" s="141">
        <f t="shared" si="9"/>
        <v>3073.5</v>
      </c>
      <c r="J16" s="62"/>
      <c r="K16" s="62"/>
    </row>
    <row r="17" spans="1:11" x14ac:dyDescent="0.25">
      <c r="A17" s="129">
        <v>32</v>
      </c>
      <c r="B17" s="130"/>
      <c r="C17" s="131"/>
      <c r="D17" s="132" t="s">
        <v>30</v>
      </c>
      <c r="E17" s="61">
        <v>5633</v>
      </c>
      <c r="F17" s="105">
        <v>3536.39</v>
      </c>
      <c r="G17" s="105">
        <v>4836.3900000000003</v>
      </c>
      <c r="H17" s="105">
        <v>4836.3900000000003</v>
      </c>
      <c r="I17" s="105">
        <v>3073.5</v>
      </c>
      <c r="J17" s="62"/>
      <c r="K17" s="62"/>
    </row>
    <row r="18" spans="1:11" x14ac:dyDescent="0.25">
      <c r="A18" s="218" t="s">
        <v>143</v>
      </c>
      <c r="B18" s="219"/>
      <c r="C18" s="220"/>
      <c r="D18" s="139" t="s">
        <v>144</v>
      </c>
      <c r="E18" s="140">
        <f t="shared" ref="E18:I18" si="10">E19</f>
        <v>163</v>
      </c>
      <c r="F18" s="141">
        <f t="shared" si="10"/>
        <v>900</v>
      </c>
      <c r="G18" s="141">
        <f t="shared" si="10"/>
        <v>900</v>
      </c>
      <c r="H18" s="141">
        <f t="shared" si="10"/>
        <v>1625</v>
      </c>
      <c r="I18" s="141">
        <f t="shared" si="10"/>
        <v>1625</v>
      </c>
      <c r="J18" s="62"/>
      <c r="K18" s="62"/>
    </row>
    <row r="19" spans="1:11" x14ac:dyDescent="0.25">
      <c r="A19" s="129">
        <v>32</v>
      </c>
      <c r="B19" s="130"/>
      <c r="C19" s="131"/>
      <c r="D19" s="132" t="s">
        <v>30</v>
      </c>
      <c r="E19" s="61">
        <v>163</v>
      </c>
      <c r="F19" s="105">
        <v>900</v>
      </c>
      <c r="G19" s="105">
        <v>900</v>
      </c>
      <c r="H19" s="105">
        <v>1625</v>
      </c>
      <c r="I19" s="105">
        <v>1625</v>
      </c>
      <c r="J19" s="62"/>
      <c r="K19" s="62"/>
    </row>
    <row r="20" spans="1:11" ht="15.75" customHeight="1" x14ac:dyDescent="0.25">
      <c r="A20" s="238" t="s">
        <v>149</v>
      </c>
      <c r="B20" s="239"/>
      <c r="C20" s="240"/>
      <c r="D20" s="139" t="s">
        <v>150</v>
      </c>
      <c r="E20" s="140"/>
      <c r="F20" s="141"/>
      <c r="G20" s="141"/>
      <c r="H20" s="141">
        <f>H21</f>
        <v>294.5</v>
      </c>
      <c r="I20" s="141">
        <f>I21</f>
        <v>294.5</v>
      </c>
      <c r="J20" s="62"/>
      <c r="K20" s="62"/>
    </row>
    <row r="21" spans="1:11" x14ac:dyDescent="0.25">
      <c r="A21" s="154">
        <v>32</v>
      </c>
      <c r="B21" s="155"/>
      <c r="C21" s="156"/>
      <c r="D21" s="153" t="s">
        <v>30</v>
      </c>
      <c r="E21" s="61">
        <v>0</v>
      </c>
      <c r="F21" s="105">
        <v>0</v>
      </c>
      <c r="G21" s="105">
        <v>0</v>
      </c>
      <c r="H21" s="105">
        <v>294.5</v>
      </c>
      <c r="I21" s="105">
        <v>294.5</v>
      </c>
      <c r="J21" s="62"/>
      <c r="K21" s="62"/>
    </row>
    <row r="22" spans="1:11" ht="25.5" customHeight="1" x14ac:dyDescent="0.25">
      <c r="A22" s="206" t="s">
        <v>126</v>
      </c>
      <c r="B22" s="207"/>
      <c r="C22" s="208"/>
      <c r="D22" s="56" t="s">
        <v>127</v>
      </c>
      <c r="E22" s="60">
        <f>E23</f>
        <v>729.98</v>
      </c>
      <c r="F22" s="60">
        <f t="shared" ref="F22:F23" si="11">F23</f>
        <v>730</v>
      </c>
      <c r="G22" s="60">
        <f t="shared" ref="G22:G23" si="12">G23</f>
        <v>730</v>
      </c>
      <c r="H22" s="60">
        <f t="shared" ref="H22:I23" si="13">H23</f>
        <v>730</v>
      </c>
      <c r="I22" s="60">
        <f t="shared" si="13"/>
        <v>730</v>
      </c>
      <c r="J22" s="62">
        <f t="shared" si="2"/>
        <v>100.00273980109044</v>
      </c>
      <c r="K22" s="62">
        <f t="shared" si="3"/>
        <v>100</v>
      </c>
    </row>
    <row r="23" spans="1:11" ht="15" customHeight="1" x14ac:dyDescent="0.25">
      <c r="A23" s="209" t="s">
        <v>125</v>
      </c>
      <c r="B23" s="210"/>
      <c r="C23" s="211"/>
      <c r="D23" s="110" t="s">
        <v>137</v>
      </c>
      <c r="E23" s="111">
        <f>E24</f>
        <v>729.98</v>
      </c>
      <c r="F23" s="111">
        <f t="shared" si="11"/>
        <v>730</v>
      </c>
      <c r="G23" s="111">
        <f t="shared" si="12"/>
        <v>730</v>
      </c>
      <c r="H23" s="111">
        <f t="shared" si="13"/>
        <v>730</v>
      </c>
      <c r="I23" s="111">
        <f t="shared" si="13"/>
        <v>730</v>
      </c>
      <c r="J23" s="62"/>
      <c r="K23" s="62"/>
    </row>
    <row r="24" spans="1:11" x14ac:dyDescent="0.25">
      <c r="A24" s="212">
        <v>3</v>
      </c>
      <c r="B24" s="213"/>
      <c r="C24" s="214"/>
      <c r="D24" s="55" t="s">
        <v>17</v>
      </c>
      <c r="E24" s="61">
        <f>E25+E26</f>
        <v>729.98</v>
      </c>
      <c r="F24" s="61">
        <f t="shared" ref="F24" si="14">F25+F26</f>
        <v>730</v>
      </c>
      <c r="G24" s="61">
        <f t="shared" ref="G24" si="15">G25+G26</f>
        <v>730</v>
      </c>
      <c r="H24" s="61">
        <v>730</v>
      </c>
      <c r="I24" s="61">
        <f t="shared" ref="I24" si="16">I25+I26</f>
        <v>730</v>
      </c>
      <c r="J24" s="62"/>
      <c r="K24" s="62"/>
    </row>
    <row r="25" spans="1:11" x14ac:dyDescent="0.25">
      <c r="A25" s="215">
        <v>31</v>
      </c>
      <c r="B25" s="216"/>
      <c r="C25" s="217"/>
      <c r="D25" s="55" t="s">
        <v>18</v>
      </c>
      <c r="E25" s="61">
        <v>729.98</v>
      </c>
      <c r="F25" s="59">
        <v>730</v>
      </c>
      <c r="G25" s="59">
        <v>730</v>
      </c>
      <c r="H25" s="59">
        <v>730</v>
      </c>
      <c r="I25" s="59">
        <v>730</v>
      </c>
      <c r="J25" s="62"/>
      <c r="K25" s="62"/>
    </row>
    <row r="26" spans="1:11" x14ac:dyDescent="0.25">
      <c r="A26" s="215">
        <v>32</v>
      </c>
      <c r="B26" s="216"/>
      <c r="C26" s="217"/>
      <c r="D26" s="55" t="s">
        <v>30</v>
      </c>
      <c r="E26" s="61">
        <v>0</v>
      </c>
      <c r="F26" s="59">
        <v>0</v>
      </c>
      <c r="G26" s="59">
        <v>0</v>
      </c>
      <c r="H26" s="59">
        <v>0</v>
      </c>
      <c r="I26" s="59">
        <v>0</v>
      </c>
      <c r="J26" s="62"/>
      <c r="K26" s="62"/>
    </row>
    <row r="27" spans="1:11" ht="25.5" x14ac:dyDescent="0.25">
      <c r="A27" s="206" t="s">
        <v>128</v>
      </c>
      <c r="B27" s="207"/>
      <c r="C27" s="208"/>
      <c r="D27" s="56" t="s">
        <v>129</v>
      </c>
      <c r="E27" s="60">
        <f>E28</f>
        <v>18949</v>
      </c>
      <c r="F27" s="60">
        <f t="shared" ref="F27:F28" si="17">F28</f>
        <v>21786.22</v>
      </c>
      <c r="G27" s="60">
        <f t="shared" ref="G27:G28" si="18">G28</f>
        <v>25243.759999999998</v>
      </c>
      <c r="H27" s="60">
        <f t="shared" ref="H27:I28" si="19">H28</f>
        <v>40094.54</v>
      </c>
      <c r="I27" s="60">
        <f t="shared" si="19"/>
        <v>35822.67</v>
      </c>
      <c r="J27" s="62">
        <f t="shared" si="2"/>
        <v>189.04781254947488</v>
      </c>
      <c r="K27" s="62">
        <f t="shared" si="3"/>
        <v>89.345506894454957</v>
      </c>
    </row>
    <row r="28" spans="1:11" x14ac:dyDescent="0.25">
      <c r="A28" s="209" t="s">
        <v>125</v>
      </c>
      <c r="B28" s="210"/>
      <c r="C28" s="211"/>
      <c r="D28" s="108" t="s">
        <v>13</v>
      </c>
      <c r="E28" s="111">
        <f>E29</f>
        <v>18949</v>
      </c>
      <c r="F28" s="111">
        <f t="shared" si="17"/>
        <v>21786.22</v>
      </c>
      <c r="G28" s="111">
        <f t="shared" si="18"/>
        <v>25243.759999999998</v>
      </c>
      <c r="H28" s="111">
        <f t="shared" si="19"/>
        <v>40094.54</v>
      </c>
      <c r="I28" s="111">
        <f t="shared" si="19"/>
        <v>35822.67</v>
      </c>
      <c r="J28" s="62"/>
      <c r="K28" s="62"/>
    </row>
    <row r="29" spans="1:11" x14ac:dyDescent="0.25">
      <c r="A29" s="212">
        <v>3</v>
      </c>
      <c r="B29" s="213"/>
      <c r="C29" s="214"/>
      <c r="D29" s="55" t="s">
        <v>17</v>
      </c>
      <c r="E29" s="61">
        <f>E30+E31</f>
        <v>18949</v>
      </c>
      <c r="F29" s="61">
        <f>F30+F31</f>
        <v>21786.22</v>
      </c>
      <c r="G29" s="61">
        <f t="shared" ref="G29" si="20">G30+G31</f>
        <v>25243.759999999998</v>
      </c>
      <c r="H29" s="61">
        <f>H30+H31</f>
        <v>40094.54</v>
      </c>
      <c r="I29" s="61">
        <f>I30+I31</f>
        <v>35822.67</v>
      </c>
      <c r="J29" s="62"/>
      <c r="K29" s="62"/>
    </row>
    <row r="30" spans="1:11" x14ac:dyDescent="0.25">
      <c r="A30" s="215">
        <v>31</v>
      </c>
      <c r="B30" s="216"/>
      <c r="C30" s="217"/>
      <c r="D30" s="55" t="s">
        <v>18</v>
      </c>
      <c r="E30" s="61">
        <v>17823</v>
      </c>
      <c r="F30" s="59">
        <v>13909.52</v>
      </c>
      <c r="G30" s="59">
        <v>17903.759999999998</v>
      </c>
      <c r="H30" s="59">
        <v>32928.78</v>
      </c>
      <c r="I30" s="59">
        <v>32063.93</v>
      </c>
      <c r="J30" s="62"/>
      <c r="K30" s="62"/>
    </row>
    <row r="31" spans="1:11" x14ac:dyDescent="0.25">
      <c r="A31" s="215">
        <v>32</v>
      </c>
      <c r="B31" s="216"/>
      <c r="C31" s="217"/>
      <c r="D31" s="55" t="s">
        <v>30</v>
      </c>
      <c r="E31" s="61">
        <v>1126</v>
      </c>
      <c r="F31" s="59">
        <v>7876.7</v>
      </c>
      <c r="G31" s="59">
        <v>7340</v>
      </c>
      <c r="H31" s="59">
        <v>7165.76</v>
      </c>
      <c r="I31" s="59">
        <v>3758.74</v>
      </c>
      <c r="J31" s="62"/>
      <c r="K31" s="62"/>
    </row>
    <row r="32" spans="1:11" ht="24.75" customHeight="1" x14ac:dyDescent="0.25">
      <c r="A32" s="206" t="s">
        <v>190</v>
      </c>
      <c r="B32" s="207"/>
      <c r="C32" s="208"/>
      <c r="D32" s="121" t="s">
        <v>189</v>
      </c>
      <c r="E32" s="60">
        <f>E33</f>
        <v>93006</v>
      </c>
      <c r="F32" s="60">
        <f t="shared" ref="F32:I32" si="21">F33</f>
        <v>91092.010000000009</v>
      </c>
      <c r="G32" s="60">
        <f t="shared" si="21"/>
        <v>91092.010000000009</v>
      </c>
      <c r="H32" s="60">
        <f t="shared" si="21"/>
        <v>110491.37</v>
      </c>
      <c r="I32" s="60">
        <f t="shared" si="21"/>
        <v>110596.37</v>
      </c>
      <c r="J32" s="62">
        <f t="shared" si="2"/>
        <v>118.91315614046405</v>
      </c>
      <c r="K32" s="62">
        <f t="shared" si="3"/>
        <v>100.09503004623801</v>
      </c>
    </row>
    <row r="33" spans="1:11" x14ac:dyDescent="0.25">
      <c r="A33" s="209" t="s">
        <v>143</v>
      </c>
      <c r="B33" s="210"/>
      <c r="C33" s="211"/>
      <c r="D33" s="122" t="s">
        <v>144</v>
      </c>
      <c r="E33" s="111">
        <f>E34+E35</f>
        <v>93006</v>
      </c>
      <c r="F33" s="111">
        <f t="shared" ref="F33:I33" si="22">F34+F35</f>
        <v>91092.010000000009</v>
      </c>
      <c r="G33" s="111">
        <f t="shared" si="22"/>
        <v>91092.010000000009</v>
      </c>
      <c r="H33" s="111">
        <f t="shared" si="22"/>
        <v>110491.37</v>
      </c>
      <c r="I33" s="111">
        <f t="shared" si="22"/>
        <v>110596.37</v>
      </c>
      <c r="J33" s="62"/>
      <c r="K33" s="62"/>
    </row>
    <row r="34" spans="1:11" x14ac:dyDescent="0.25">
      <c r="A34" s="215">
        <v>37</v>
      </c>
      <c r="B34" s="216"/>
      <c r="C34" s="217"/>
      <c r="D34" s="123" t="s">
        <v>153</v>
      </c>
      <c r="E34" s="61">
        <v>53424</v>
      </c>
      <c r="F34" s="59">
        <v>53424.08</v>
      </c>
      <c r="G34" s="59">
        <v>53424.08</v>
      </c>
      <c r="H34" s="59">
        <v>49182.98</v>
      </c>
      <c r="I34" s="59">
        <v>49182.98</v>
      </c>
      <c r="J34" s="62"/>
      <c r="K34" s="62"/>
    </row>
    <row r="35" spans="1:11" x14ac:dyDescent="0.25">
      <c r="A35" s="215">
        <v>42</v>
      </c>
      <c r="B35" s="216"/>
      <c r="C35" s="217"/>
      <c r="D35" s="123" t="s">
        <v>154</v>
      </c>
      <c r="E35" s="61">
        <v>39582</v>
      </c>
      <c r="F35" s="59">
        <v>37667.93</v>
      </c>
      <c r="G35" s="59">
        <v>37667.93</v>
      </c>
      <c r="H35" s="59">
        <v>61308.39</v>
      </c>
      <c r="I35" s="59">
        <v>61413.39</v>
      </c>
      <c r="J35" s="62"/>
      <c r="K35" s="62"/>
    </row>
    <row r="36" spans="1:11" ht="28.5" customHeight="1" x14ac:dyDescent="0.25">
      <c r="A36" s="235" t="s">
        <v>194</v>
      </c>
      <c r="B36" s="236"/>
      <c r="C36" s="237"/>
      <c r="D36" s="133" t="s">
        <v>212</v>
      </c>
      <c r="E36" s="60">
        <f>E37</f>
        <v>0</v>
      </c>
      <c r="F36" s="142">
        <f>F37</f>
        <v>0</v>
      </c>
      <c r="G36" s="142">
        <v>0</v>
      </c>
      <c r="H36" s="142">
        <f>H38</f>
        <v>23948.85</v>
      </c>
      <c r="I36" s="142">
        <f>I37</f>
        <v>4948.8500000000004</v>
      </c>
      <c r="J36" s="62"/>
      <c r="K36" s="62">
        <f t="shared" si="3"/>
        <v>20.664249014044518</v>
      </c>
    </row>
    <row r="37" spans="1:11" ht="13.5" customHeight="1" x14ac:dyDescent="0.25">
      <c r="A37" s="218" t="s">
        <v>125</v>
      </c>
      <c r="B37" s="219"/>
      <c r="C37" s="220"/>
      <c r="D37" s="139" t="s">
        <v>13</v>
      </c>
      <c r="E37" s="140">
        <f>E38</f>
        <v>0</v>
      </c>
      <c r="F37" s="141">
        <v>0</v>
      </c>
      <c r="G37" s="141">
        <f>G38</f>
        <v>0</v>
      </c>
      <c r="H37" s="141">
        <f>H38</f>
        <v>23948.85</v>
      </c>
      <c r="I37" s="141">
        <f>I38</f>
        <v>4948.8500000000004</v>
      </c>
      <c r="J37" s="62"/>
      <c r="K37" s="62"/>
    </row>
    <row r="38" spans="1:11" ht="23.25" customHeight="1" x14ac:dyDescent="0.25">
      <c r="A38" s="129">
        <v>45</v>
      </c>
      <c r="B38" s="130"/>
      <c r="C38" s="131"/>
      <c r="D38" s="143" t="s">
        <v>195</v>
      </c>
      <c r="E38" s="61">
        <v>0</v>
      </c>
      <c r="F38" s="105">
        <v>0</v>
      </c>
      <c r="G38" s="105">
        <v>0</v>
      </c>
      <c r="H38" s="105">
        <v>23948.85</v>
      </c>
      <c r="I38" s="105">
        <v>4948.8500000000004</v>
      </c>
      <c r="J38" s="62"/>
      <c r="K38" s="62"/>
    </row>
    <row r="39" spans="1:11" ht="25.5" x14ac:dyDescent="0.25">
      <c r="A39" s="206" t="s">
        <v>130</v>
      </c>
      <c r="B39" s="207"/>
      <c r="C39" s="208"/>
      <c r="D39" s="56" t="s">
        <v>131</v>
      </c>
      <c r="E39" s="60">
        <f t="shared" ref="E39:G39" si="23">E42</f>
        <v>131123</v>
      </c>
      <c r="F39" s="60">
        <f t="shared" si="23"/>
        <v>139219.07999999999</v>
      </c>
      <c r="G39" s="60">
        <f t="shared" si="23"/>
        <v>143113.32</v>
      </c>
      <c r="H39" s="60">
        <f>H40+H42</f>
        <v>128948.85</v>
      </c>
      <c r="I39" s="60">
        <f>I40+I42</f>
        <v>126883.55</v>
      </c>
      <c r="J39" s="62">
        <f t="shared" si="2"/>
        <v>96.766814365138075</v>
      </c>
      <c r="K39" s="62">
        <f t="shared" si="3"/>
        <v>98.398357178059356</v>
      </c>
    </row>
    <row r="40" spans="1:11" x14ac:dyDescent="0.25">
      <c r="A40" s="218" t="s">
        <v>125</v>
      </c>
      <c r="B40" s="219"/>
      <c r="C40" s="220"/>
      <c r="D40" s="139" t="s">
        <v>13</v>
      </c>
      <c r="E40" s="140">
        <v>0</v>
      </c>
      <c r="F40" s="140">
        <v>0</v>
      </c>
      <c r="G40" s="140">
        <v>0</v>
      </c>
      <c r="H40" s="140">
        <f>H41</f>
        <v>948.85</v>
      </c>
      <c r="I40" s="140">
        <f>I41</f>
        <v>948.85</v>
      </c>
      <c r="J40" s="62"/>
      <c r="K40" s="62"/>
    </row>
    <row r="41" spans="1:11" x14ac:dyDescent="0.25">
      <c r="A41" s="152">
        <v>32</v>
      </c>
      <c r="B41" s="150"/>
      <c r="C41" s="151"/>
      <c r="D41" s="153" t="s">
        <v>30</v>
      </c>
      <c r="E41" s="61">
        <v>0</v>
      </c>
      <c r="F41" s="61">
        <v>0</v>
      </c>
      <c r="G41" s="61">
        <v>0</v>
      </c>
      <c r="H41" s="61">
        <v>948.85</v>
      </c>
      <c r="I41" s="61">
        <v>948.85</v>
      </c>
      <c r="J41" s="62"/>
      <c r="K41" s="62"/>
    </row>
    <row r="42" spans="1:11" ht="15" customHeight="1" x14ac:dyDescent="0.25">
      <c r="A42" s="209" t="s">
        <v>143</v>
      </c>
      <c r="B42" s="210"/>
      <c r="C42" s="211"/>
      <c r="D42" s="108" t="s">
        <v>144</v>
      </c>
      <c r="E42" s="109">
        <f>E43</f>
        <v>131123</v>
      </c>
      <c r="F42" s="109">
        <f t="shared" ref="F42:I42" si="24">F43</f>
        <v>139219.07999999999</v>
      </c>
      <c r="G42" s="109">
        <f t="shared" si="24"/>
        <v>143113.32</v>
      </c>
      <c r="H42" s="109">
        <f t="shared" si="24"/>
        <v>128000</v>
      </c>
      <c r="I42" s="109">
        <f t="shared" si="24"/>
        <v>125934.7</v>
      </c>
      <c r="J42" s="62"/>
      <c r="K42" s="62"/>
    </row>
    <row r="43" spans="1:11" x14ac:dyDescent="0.25">
      <c r="A43" s="226">
        <v>32</v>
      </c>
      <c r="B43" s="227"/>
      <c r="C43" s="228"/>
      <c r="D43" s="55" t="s">
        <v>30</v>
      </c>
      <c r="E43" s="61">
        <v>131123</v>
      </c>
      <c r="F43" s="59">
        <v>139219.07999999999</v>
      </c>
      <c r="G43" s="59">
        <v>143113.32</v>
      </c>
      <c r="H43" s="59">
        <v>128000</v>
      </c>
      <c r="I43" s="59">
        <v>125934.7</v>
      </c>
      <c r="J43" s="62"/>
      <c r="K43" s="62"/>
    </row>
    <row r="44" spans="1:11" ht="25.5" customHeight="1" x14ac:dyDescent="0.25">
      <c r="A44" s="206" t="s">
        <v>132</v>
      </c>
      <c r="B44" s="207"/>
      <c r="C44" s="208"/>
      <c r="D44" s="56" t="s">
        <v>134</v>
      </c>
      <c r="E44" s="60">
        <f>E45+E49+E53</f>
        <v>33462</v>
      </c>
      <c r="F44" s="60">
        <f t="shared" ref="F44:I44" si="25">F45+F49+F53</f>
        <v>98836.790000000008</v>
      </c>
      <c r="G44" s="60">
        <f t="shared" si="25"/>
        <v>76301.97</v>
      </c>
      <c r="H44" s="60">
        <f t="shared" si="25"/>
        <v>76301.97</v>
      </c>
      <c r="I44" s="60">
        <f t="shared" si="25"/>
        <v>76301.97</v>
      </c>
      <c r="J44" s="62">
        <f t="shared" si="2"/>
        <v>228.02573067957687</v>
      </c>
      <c r="K44" s="62">
        <f t="shared" si="3"/>
        <v>100</v>
      </c>
    </row>
    <row r="45" spans="1:11" x14ac:dyDescent="0.25">
      <c r="A45" s="209" t="s">
        <v>125</v>
      </c>
      <c r="B45" s="210"/>
      <c r="C45" s="211"/>
      <c r="D45" s="108" t="s">
        <v>13</v>
      </c>
      <c r="E45" s="111">
        <f>E46</f>
        <v>13764</v>
      </c>
      <c r="F45" s="111">
        <f t="shared" ref="F45" si="26">F46</f>
        <v>40799.83</v>
      </c>
      <c r="G45" s="111">
        <f t="shared" ref="G45" si="27">G46</f>
        <v>31497.45</v>
      </c>
      <c r="H45" s="111">
        <f t="shared" ref="H45:I45" si="28">H46</f>
        <v>31497.45</v>
      </c>
      <c r="I45" s="111">
        <f t="shared" si="28"/>
        <v>31497.45</v>
      </c>
      <c r="J45" s="62"/>
      <c r="K45" s="62"/>
    </row>
    <row r="46" spans="1:11" x14ac:dyDescent="0.25">
      <c r="A46" s="212">
        <v>3</v>
      </c>
      <c r="B46" s="213"/>
      <c r="C46" s="214"/>
      <c r="D46" s="55" t="s">
        <v>17</v>
      </c>
      <c r="E46" s="61">
        <f>E47+E48</f>
        <v>13764</v>
      </c>
      <c r="F46" s="61">
        <f t="shared" ref="F46" si="29">F47+F48</f>
        <v>40799.83</v>
      </c>
      <c r="G46" s="61">
        <f t="shared" ref="G46" si="30">G47+G48</f>
        <v>31497.45</v>
      </c>
      <c r="H46" s="61">
        <f t="shared" ref="H46" si="31">H47+H48</f>
        <v>31497.45</v>
      </c>
      <c r="I46" s="61">
        <f t="shared" ref="I46" si="32">I47+I48</f>
        <v>31497.45</v>
      </c>
      <c r="J46" s="62"/>
      <c r="K46" s="62"/>
    </row>
    <row r="47" spans="1:11" x14ac:dyDescent="0.25">
      <c r="A47" s="215">
        <v>31</v>
      </c>
      <c r="B47" s="216"/>
      <c r="C47" s="217"/>
      <c r="D47" s="55" t="s">
        <v>18</v>
      </c>
      <c r="E47" s="61">
        <v>13764</v>
      </c>
      <c r="F47" s="59">
        <v>40799.83</v>
      </c>
      <c r="G47" s="59">
        <v>31497.45</v>
      </c>
      <c r="H47" s="59">
        <v>31497.45</v>
      </c>
      <c r="I47" s="59">
        <v>31497.45</v>
      </c>
      <c r="J47" s="62"/>
      <c r="K47" s="62"/>
    </row>
    <row r="48" spans="1:11" x14ac:dyDescent="0.25">
      <c r="A48" s="215">
        <v>32</v>
      </c>
      <c r="B48" s="216"/>
      <c r="C48" s="217"/>
      <c r="D48" s="55" t="s">
        <v>30</v>
      </c>
      <c r="E48" s="61">
        <v>0</v>
      </c>
      <c r="F48" s="59">
        <v>0</v>
      </c>
      <c r="G48" s="59">
        <v>0</v>
      </c>
      <c r="H48" s="59">
        <v>0</v>
      </c>
      <c r="I48" s="59">
        <v>0</v>
      </c>
      <c r="J48" s="62"/>
      <c r="K48" s="62"/>
    </row>
    <row r="49" spans="1:11" x14ac:dyDescent="0.25">
      <c r="A49" s="209" t="s">
        <v>138</v>
      </c>
      <c r="B49" s="210"/>
      <c r="C49" s="211"/>
      <c r="D49" s="108" t="s">
        <v>139</v>
      </c>
      <c r="E49" s="111">
        <f>E50</f>
        <v>19698</v>
      </c>
      <c r="F49" s="111">
        <f t="shared" ref="F49" si="33">F50</f>
        <v>58036.959999999999</v>
      </c>
      <c r="G49" s="111">
        <f t="shared" ref="G49" si="34">G50</f>
        <v>44804.52</v>
      </c>
      <c r="H49" s="111">
        <f t="shared" ref="H49:I49" si="35">H50</f>
        <v>44804.52</v>
      </c>
      <c r="I49" s="111">
        <f t="shared" si="35"/>
        <v>44804.52</v>
      </c>
      <c r="J49" s="62"/>
      <c r="K49" s="62"/>
    </row>
    <row r="50" spans="1:11" x14ac:dyDescent="0.25">
      <c r="A50" s="212">
        <v>3</v>
      </c>
      <c r="B50" s="213"/>
      <c r="C50" s="214"/>
      <c r="D50" s="55" t="s">
        <v>17</v>
      </c>
      <c r="E50" s="61">
        <f>E51+E52</f>
        <v>19698</v>
      </c>
      <c r="F50" s="61">
        <f t="shared" ref="F50" si="36">F51+F52</f>
        <v>58036.959999999999</v>
      </c>
      <c r="G50" s="61">
        <f t="shared" ref="G50" si="37">G51+G52</f>
        <v>44804.52</v>
      </c>
      <c r="H50" s="61">
        <f t="shared" ref="H50" si="38">H51+H52</f>
        <v>44804.52</v>
      </c>
      <c r="I50" s="61">
        <f t="shared" ref="I50" si="39">I51+I52</f>
        <v>44804.52</v>
      </c>
      <c r="J50" s="62"/>
      <c r="K50" s="62"/>
    </row>
    <row r="51" spans="1:11" x14ac:dyDescent="0.25">
      <c r="A51" s="215">
        <v>31</v>
      </c>
      <c r="B51" s="216"/>
      <c r="C51" s="217"/>
      <c r="D51" s="55" t="s">
        <v>18</v>
      </c>
      <c r="E51" s="61">
        <v>19698</v>
      </c>
      <c r="F51" s="59">
        <v>58036.959999999999</v>
      </c>
      <c r="G51" s="59">
        <v>44804.52</v>
      </c>
      <c r="H51" s="59">
        <v>44804.52</v>
      </c>
      <c r="I51" s="59">
        <v>44804.52</v>
      </c>
      <c r="J51" s="62"/>
      <c r="K51" s="62"/>
    </row>
    <row r="52" spans="1:11" x14ac:dyDescent="0.25">
      <c r="A52" s="215">
        <v>32</v>
      </c>
      <c r="B52" s="216"/>
      <c r="C52" s="217"/>
      <c r="D52" s="55" t="s">
        <v>30</v>
      </c>
      <c r="E52" s="61">
        <v>0</v>
      </c>
      <c r="F52" s="59">
        <v>0</v>
      </c>
      <c r="G52" s="59">
        <v>0</v>
      </c>
      <c r="H52" s="59">
        <v>0</v>
      </c>
      <c r="I52" s="59">
        <v>0</v>
      </c>
      <c r="J52" s="62"/>
      <c r="K52" s="62"/>
    </row>
    <row r="53" spans="1:11" x14ac:dyDescent="0.25">
      <c r="A53" s="241" t="s">
        <v>187</v>
      </c>
      <c r="B53" s="242"/>
      <c r="C53" s="243"/>
      <c r="D53" s="112" t="s">
        <v>182</v>
      </c>
      <c r="E53" s="109">
        <f>E54</f>
        <v>0</v>
      </c>
      <c r="F53" s="109">
        <f t="shared" ref="F53:I53" si="40">F54</f>
        <v>0</v>
      </c>
      <c r="G53" s="109">
        <v>0</v>
      </c>
      <c r="H53" s="109">
        <f t="shared" si="40"/>
        <v>0</v>
      </c>
      <c r="I53" s="109">
        <f t="shared" si="40"/>
        <v>0</v>
      </c>
      <c r="J53" s="62"/>
      <c r="K53" s="62"/>
    </row>
    <row r="54" spans="1:11" x14ac:dyDescent="0.25">
      <c r="A54" s="100">
        <v>31</v>
      </c>
      <c r="B54" s="101"/>
      <c r="C54" s="102"/>
      <c r="D54" s="99" t="s">
        <v>18</v>
      </c>
      <c r="E54" s="61">
        <v>0</v>
      </c>
      <c r="F54" s="105">
        <v>0</v>
      </c>
      <c r="G54" s="105">
        <v>0</v>
      </c>
      <c r="H54" s="105">
        <v>0</v>
      </c>
      <c r="I54" s="105">
        <v>0</v>
      </c>
      <c r="J54" s="62"/>
      <c r="K54" s="62"/>
    </row>
    <row r="55" spans="1:11" ht="25.5" customHeight="1" x14ac:dyDescent="0.25">
      <c r="A55" s="206" t="s">
        <v>133</v>
      </c>
      <c r="B55" s="207"/>
      <c r="C55" s="208"/>
      <c r="D55" s="56" t="s">
        <v>135</v>
      </c>
      <c r="E55" s="60">
        <f>E56+E63+E60</f>
        <v>0</v>
      </c>
      <c r="F55" s="60">
        <f t="shared" ref="F55:I55" si="41">F56+F63+F60</f>
        <v>42358.509999999995</v>
      </c>
      <c r="G55" s="60">
        <f t="shared" si="41"/>
        <v>38159.42</v>
      </c>
      <c r="H55" s="60">
        <f t="shared" si="41"/>
        <v>57284.53</v>
      </c>
      <c r="I55" s="60">
        <f t="shared" si="41"/>
        <v>52121.77</v>
      </c>
      <c r="J55" s="62"/>
      <c r="K55" s="62">
        <f t="shared" si="3"/>
        <v>90.987514430161156</v>
      </c>
    </row>
    <row r="56" spans="1:11" ht="15" customHeight="1" x14ac:dyDescent="0.25">
      <c r="A56" s="209" t="s">
        <v>125</v>
      </c>
      <c r="B56" s="210"/>
      <c r="C56" s="211"/>
      <c r="D56" s="108" t="s">
        <v>13</v>
      </c>
      <c r="E56" s="111">
        <f>E57</f>
        <v>0</v>
      </c>
      <c r="F56" s="111">
        <f t="shared" ref="F56" si="42">F57</f>
        <v>17485.59</v>
      </c>
      <c r="G56" s="111">
        <f t="shared" ref="G56" si="43">G57</f>
        <v>19079.71</v>
      </c>
      <c r="H56" s="111">
        <f t="shared" ref="H56:I56" si="44">H57</f>
        <v>26379.530000000002</v>
      </c>
      <c r="I56" s="111">
        <f t="shared" si="44"/>
        <v>24002.09</v>
      </c>
      <c r="J56" s="62"/>
      <c r="K56" s="62"/>
    </row>
    <row r="57" spans="1:11" x14ac:dyDescent="0.25">
      <c r="A57" s="212">
        <v>3</v>
      </c>
      <c r="B57" s="213"/>
      <c r="C57" s="214"/>
      <c r="D57" s="55" t="s">
        <v>17</v>
      </c>
      <c r="E57" s="61">
        <f>E58+E59</f>
        <v>0</v>
      </c>
      <c r="F57" s="61">
        <f t="shared" ref="F57" si="45">F58+F59</f>
        <v>17485.59</v>
      </c>
      <c r="G57" s="61">
        <f t="shared" ref="G57" si="46">G58+G59</f>
        <v>19079.71</v>
      </c>
      <c r="H57" s="61">
        <f t="shared" ref="H57" si="47">H58+H59</f>
        <v>26379.530000000002</v>
      </c>
      <c r="I57" s="61">
        <f t="shared" ref="I57" si="48">I58+I59</f>
        <v>24002.09</v>
      </c>
      <c r="J57" s="62"/>
      <c r="K57" s="62"/>
    </row>
    <row r="58" spans="1:11" x14ac:dyDescent="0.25">
      <c r="A58" s="215">
        <v>31</v>
      </c>
      <c r="B58" s="216"/>
      <c r="C58" s="217"/>
      <c r="D58" s="55" t="s">
        <v>18</v>
      </c>
      <c r="E58" s="61">
        <v>0</v>
      </c>
      <c r="F58" s="59">
        <v>17485.59</v>
      </c>
      <c r="G58" s="59">
        <v>19079.71</v>
      </c>
      <c r="H58" s="59">
        <v>25851.9</v>
      </c>
      <c r="I58" s="59">
        <v>23474.46</v>
      </c>
      <c r="J58" s="62"/>
      <c r="K58" s="62"/>
    </row>
    <row r="59" spans="1:11" x14ac:dyDescent="0.25">
      <c r="A59" s="215">
        <v>32</v>
      </c>
      <c r="B59" s="216"/>
      <c r="C59" s="217"/>
      <c r="D59" s="55" t="s">
        <v>30</v>
      </c>
      <c r="E59" s="61">
        <v>0</v>
      </c>
      <c r="F59" s="59">
        <v>0</v>
      </c>
      <c r="G59" s="59">
        <v>0</v>
      </c>
      <c r="H59" s="59">
        <v>527.63</v>
      </c>
      <c r="I59" s="59">
        <v>527.63</v>
      </c>
      <c r="J59" s="62"/>
      <c r="K59" s="62"/>
    </row>
    <row r="60" spans="1:11" x14ac:dyDescent="0.25">
      <c r="A60" s="241" t="s">
        <v>163</v>
      </c>
      <c r="B60" s="242"/>
      <c r="C60" s="243"/>
      <c r="D60" s="112" t="s">
        <v>166</v>
      </c>
      <c r="E60" s="109">
        <f>E61+E62</f>
        <v>0</v>
      </c>
      <c r="F60" s="109">
        <f t="shared" ref="F60:I60" si="49">F61+F62</f>
        <v>0</v>
      </c>
      <c r="G60" s="109">
        <f t="shared" si="49"/>
        <v>2861.96</v>
      </c>
      <c r="H60" s="109">
        <f t="shared" si="49"/>
        <v>4635.75</v>
      </c>
      <c r="I60" s="109">
        <f t="shared" si="49"/>
        <v>4217.95</v>
      </c>
      <c r="J60" s="62"/>
      <c r="K60" s="62"/>
    </row>
    <row r="61" spans="1:11" x14ac:dyDescent="0.25">
      <c r="A61" s="100">
        <v>31</v>
      </c>
      <c r="B61" s="101"/>
      <c r="C61" s="102"/>
      <c r="D61" s="99" t="s">
        <v>183</v>
      </c>
      <c r="E61" s="61">
        <v>0</v>
      </c>
      <c r="F61" s="105">
        <v>0</v>
      </c>
      <c r="G61" s="105">
        <v>2861.96</v>
      </c>
      <c r="H61" s="105">
        <v>4543.03</v>
      </c>
      <c r="I61" s="105">
        <v>4125.2299999999996</v>
      </c>
      <c r="J61" s="62"/>
      <c r="K61" s="62"/>
    </row>
    <row r="62" spans="1:11" x14ac:dyDescent="0.25">
      <c r="A62" s="126">
        <v>32</v>
      </c>
      <c r="B62" s="127"/>
      <c r="C62" s="128"/>
      <c r="D62" s="125" t="s">
        <v>30</v>
      </c>
      <c r="E62" s="61">
        <v>0</v>
      </c>
      <c r="F62" s="105">
        <v>0</v>
      </c>
      <c r="G62" s="105">
        <v>0</v>
      </c>
      <c r="H62" s="105">
        <v>92.72</v>
      </c>
      <c r="I62" s="105">
        <v>92.72</v>
      </c>
      <c r="J62" s="62"/>
      <c r="K62" s="62"/>
    </row>
    <row r="63" spans="1:11" x14ac:dyDescent="0.25">
      <c r="A63" s="209" t="s">
        <v>138</v>
      </c>
      <c r="B63" s="210"/>
      <c r="C63" s="211"/>
      <c r="D63" s="108" t="s">
        <v>139</v>
      </c>
      <c r="E63" s="111">
        <f>E64</f>
        <v>0</v>
      </c>
      <c r="F63" s="111">
        <f t="shared" ref="F63" si="50">F64</f>
        <v>24872.92</v>
      </c>
      <c r="G63" s="111">
        <f t="shared" ref="G63" si="51">G64</f>
        <v>16217.75</v>
      </c>
      <c r="H63" s="111">
        <f t="shared" ref="H63:I63" si="52">H64</f>
        <v>26269.25</v>
      </c>
      <c r="I63" s="111">
        <f t="shared" si="52"/>
        <v>23901.73</v>
      </c>
      <c r="J63" s="62"/>
      <c r="K63" s="62"/>
    </row>
    <row r="64" spans="1:11" x14ac:dyDescent="0.25">
      <c r="A64" s="212">
        <v>3</v>
      </c>
      <c r="B64" s="213"/>
      <c r="C64" s="214"/>
      <c r="D64" s="55" t="s">
        <v>17</v>
      </c>
      <c r="E64" s="61">
        <f>E65+E66</f>
        <v>0</v>
      </c>
      <c r="F64" s="61">
        <f t="shared" ref="F64" si="53">F65+F66</f>
        <v>24872.92</v>
      </c>
      <c r="G64" s="61">
        <f t="shared" ref="G64" si="54">G65+G66</f>
        <v>16217.75</v>
      </c>
      <c r="H64" s="61">
        <f t="shared" ref="H64" si="55">H65+H66</f>
        <v>26269.25</v>
      </c>
      <c r="I64" s="61">
        <f t="shared" ref="I64" si="56">I65+I66</f>
        <v>23901.73</v>
      </c>
      <c r="J64" s="62"/>
      <c r="K64" s="62"/>
    </row>
    <row r="65" spans="1:11" x14ac:dyDescent="0.25">
      <c r="A65" s="215">
        <v>31</v>
      </c>
      <c r="B65" s="216"/>
      <c r="C65" s="217"/>
      <c r="D65" s="55" t="s">
        <v>18</v>
      </c>
      <c r="E65" s="61">
        <v>0</v>
      </c>
      <c r="F65" s="59">
        <v>24872.92</v>
      </c>
      <c r="G65" s="59">
        <v>16217.75</v>
      </c>
      <c r="H65" s="59">
        <v>25743.83</v>
      </c>
      <c r="I65" s="59">
        <v>23376.31</v>
      </c>
      <c r="J65" s="62"/>
      <c r="K65" s="62"/>
    </row>
    <row r="66" spans="1:11" x14ac:dyDescent="0.25">
      <c r="A66" s="215">
        <v>32</v>
      </c>
      <c r="B66" s="216"/>
      <c r="C66" s="217"/>
      <c r="D66" s="55" t="s">
        <v>30</v>
      </c>
      <c r="E66" s="61">
        <v>0</v>
      </c>
      <c r="F66" s="59">
        <v>0</v>
      </c>
      <c r="G66" s="59">
        <v>0</v>
      </c>
      <c r="H66" s="59">
        <v>525.41999999999996</v>
      </c>
      <c r="I66" s="59">
        <v>525.41999999999996</v>
      </c>
      <c r="J66" s="62"/>
      <c r="K66" s="62"/>
    </row>
    <row r="67" spans="1:11" ht="25.5" customHeight="1" x14ac:dyDescent="0.25">
      <c r="A67" s="206" t="s">
        <v>177</v>
      </c>
      <c r="B67" s="207"/>
      <c r="C67" s="208"/>
      <c r="D67" s="56" t="s">
        <v>147</v>
      </c>
      <c r="E67" s="60">
        <f>E68+E72</f>
        <v>53654</v>
      </c>
      <c r="F67" s="60">
        <f t="shared" ref="F67" si="57">F68+F72</f>
        <v>0</v>
      </c>
      <c r="G67" s="60">
        <f t="shared" ref="G67" si="58">G68+G72</f>
        <v>0</v>
      </c>
      <c r="H67" s="60">
        <f t="shared" ref="H67" si="59">H68+H72</f>
        <v>0</v>
      </c>
      <c r="I67" s="60">
        <f t="shared" ref="I67" si="60">I68+I72</f>
        <v>0</v>
      </c>
      <c r="J67" s="62">
        <f t="shared" si="2"/>
        <v>0</v>
      </c>
      <c r="K67" s="62" t="e">
        <f t="shared" si="3"/>
        <v>#DIV/0!</v>
      </c>
    </row>
    <row r="68" spans="1:11" x14ac:dyDescent="0.25">
      <c r="A68" s="209" t="s">
        <v>125</v>
      </c>
      <c r="B68" s="210"/>
      <c r="C68" s="211"/>
      <c r="D68" s="108" t="s">
        <v>13</v>
      </c>
      <c r="E68" s="111">
        <f>E69</f>
        <v>15511</v>
      </c>
      <c r="F68" s="111">
        <f t="shared" ref="F68" si="61">F69</f>
        <v>0</v>
      </c>
      <c r="G68" s="111">
        <f t="shared" ref="G68" si="62">G69</f>
        <v>0</v>
      </c>
      <c r="H68" s="111">
        <f t="shared" ref="H68:I68" si="63">H69</f>
        <v>0</v>
      </c>
      <c r="I68" s="111">
        <f t="shared" si="63"/>
        <v>0</v>
      </c>
      <c r="J68" s="62"/>
      <c r="K68" s="62"/>
    </row>
    <row r="69" spans="1:11" x14ac:dyDescent="0.25">
      <c r="A69" s="212">
        <v>3</v>
      </c>
      <c r="B69" s="213"/>
      <c r="C69" s="214"/>
      <c r="D69" s="55" t="s">
        <v>17</v>
      </c>
      <c r="E69" s="61">
        <f>E70+E71</f>
        <v>15511</v>
      </c>
      <c r="F69" s="61">
        <f t="shared" ref="F69" si="64">F70+F71</f>
        <v>0</v>
      </c>
      <c r="G69" s="61">
        <f t="shared" ref="G69" si="65">G70+G71</f>
        <v>0</v>
      </c>
      <c r="H69" s="61">
        <f t="shared" ref="H69" si="66">H70+H71</f>
        <v>0</v>
      </c>
      <c r="I69" s="61">
        <f t="shared" ref="I69" si="67">I70+I71</f>
        <v>0</v>
      </c>
      <c r="J69" s="62"/>
      <c r="K69" s="62"/>
    </row>
    <row r="70" spans="1:11" x14ac:dyDescent="0.25">
      <c r="A70" s="215">
        <v>31</v>
      </c>
      <c r="B70" s="216"/>
      <c r="C70" s="217"/>
      <c r="D70" s="55" t="s">
        <v>18</v>
      </c>
      <c r="E70" s="61">
        <v>14676</v>
      </c>
      <c r="F70" s="59">
        <v>0</v>
      </c>
      <c r="G70" s="59">
        <v>0</v>
      </c>
      <c r="H70" s="59">
        <v>0</v>
      </c>
      <c r="I70" s="59">
        <v>0</v>
      </c>
      <c r="J70" s="62"/>
      <c r="K70" s="62"/>
    </row>
    <row r="71" spans="1:11" x14ac:dyDescent="0.25">
      <c r="A71" s="215">
        <v>32</v>
      </c>
      <c r="B71" s="216"/>
      <c r="C71" s="217"/>
      <c r="D71" s="55" t="s">
        <v>30</v>
      </c>
      <c r="E71" s="61">
        <v>835</v>
      </c>
      <c r="F71" s="59">
        <v>0</v>
      </c>
      <c r="G71" s="59">
        <v>0</v>
      </c>
      <c r="H71" s="59">
        <v>0</v>
      </c>
      <c r="I71" s="59">
        <v>0</v>
      </c>
      <c r="J71" s="62"/>
      <c r="K71" s="62"/>
    </row>
    <row r="72" spans="1:11" x14ac:dyDescent="0.25">
      <c r="A72" s="209" t="s">
        <v>138</v>
      </c>
      <c r="B72" s="210"/>
      <c r="C72" s="211"/>
      <c r="D72" s="108" t="s">
        <v>139</v>
      </c>
      <c r="E72" s="111">
        <f>E73</f>
        <v>38143</v>
      </c>
      <c r="F72" s="111">
        <f t="shared" ref="F72" si="68">F73</f>
        <v>0</v>
      </c>
      <c r="G72" s="111">
        <f t="shared" ref="G72:I72" si="69">G73</f>
        <v>0</v>
      </c>
      <c r="H72" s="111">
        <f t="shared" si="69"/>
        <v>0</v>
      </c>
      <c r="I72" s="111">
        <f t="shared" si="69"/>
        <v>0</v>
      </c>
      <c r="J72" s="62"/>
      <c r="K72" s="62"/>
    </row>
    <row r="73" spans="1:11" x14ac:dyDescent="0.25">
      <c r="A73" s="212">
        <v>3</v>
      </c>
      <c r="B73" s="213"/>
      <c r="C73" s="214"/>
      <c r="D73" s="55" t="s">
        <v>17</v>
      </c>
      <c r="E73" s="61">
        <f>E74+E75</f>
        <v>38143</v>
      </c>
      <c r="F73" s="61">
        <f t="shared" ref="F73" si="70">F74+F75</f>
        <v>0</v>
      </c>
      <c r="G73" s="61">
        <f t="shared" ref="G73" si="71">G74+G75</f>
        <v>0</v>
      </c>
      <c r="H73" s="61">
        <f t="shared" ref="H73" si="72">H74+H75</f>
        <v>0</v>
      </c>
      <c r="I73" s="61">
        <f t="shared" ref="I73" si="73">I74+I75</f>
        <v>0</v>
      </c>
      <c r="J73" s="62"/>
      <c r="K73" s="62"/>
    </row>
    <row r="74" spans="1:11" x14ac:dyDescent="0.25">
      <c r="A74" s="215">
        <v>31</v>
      </c>
      <c r="B74" s="216"/>
      <c r="C74" s="217"/>
      <c r="D74" s="55" t="s">
        <v>18</v>
      </c>
      <c r="E74" s="61">
        <v>36089</v>
      </c>
      <c r="F74" s="59">
        <v>0</v>
      </c>
      <c r="G74" s="59">
        <v>0</v>
      </c>
      <c r="H74" s="59">
        <v>0</v>
      </c>
      <c r="I74" s="59">
        <v>0</v>
      </c>
      <c r="J74" s="62"/>
      <c r="K74" s="62"/>
    </row>
    <row r="75" spans="1:11" x14ac:dyDescent="0.25">
      <c r="A75" s="215">
        <v>32</v>
      </c>
      <c r="B75" s="216"/>
      <c r="C75" s="217"/>
      <c r="D75" s="55" t="s">
        <v>30</v>
      </c>
      <c r="E75" s="61">
        <v>2054</v>
      </c>
      <c r="F75" s="59">
        <v>0</v>
      </c>
      <c r="G75" s="59">
        <v>0</v>
      </c>
      <c r="H75" s="59">
        <v>0</v>
      </c>
      <c r="I75" s="59">
        <v>0</v>
      </c>
      <c r="J75" s="62"/>
      <c r="K75" s="62"/>
    </row>
    <row r="76" spans="1:11" ht="25.5" customHeight="1" x14ac:dyDescent="0.25">
      <c r="A76" s="206" t="s">
        <v>160</v>
      </c>
      <c r="B76" s="207"/>
      <c r="C76" s="208"/>
      <c r="D76" s="57" t="s">
        <v>161</v>
      </c>
      <c r="E76" s="60">
        <f>E77+E80</f>
        <v>1178</v>
      </c>
      <c r="F76" s="60">
        <f t="shared" ref="F76:I78" si="74">F77</f>
        <v>0</v>
      </c>
      <c r="G76" s="60">
        <f t="shared" ref="G76:G77" si="75">G77</f>
        <v>1278</v>
      </c>
      <c r="H76" s="60">
        <f>H77+H80</f>
        <v>1279.3900000000001</v>
      </c>
      <c r="I76" s="60">
        <f>I77+I80</f>
        <v>1279.3900000000001</v>
      </c>
      <c r="J76" s="62">
        <f t="shared" ref="J76:J118" si="76">(I76/E76)*100</f>
        <v>108.60696095076401</v>
      </c>
      <c r="K76" s="62">
        <f t="shared" ref="K76:K118" si="77">(I76/H76)*100</f>
        <v>100</v>
      </c>
    </row>
    <row r="77" spans="1:11" ht="15" customHeight="1" x14ac:dyDescent="0.25">
      <c r="A77" s="209" t="s">
        <v>143</v>
      </c>
      <c r="B77" s="210"/>
      <c r="C77" s="211"/>
      <c r="D77" s="108" t="s">
        <v>144</v>
      </c>
      <c r="E77" s="111">
        <f>E78</f>
        <v>1177</v>
      </c>
      <c r="F77" s="111">
        <f t="shared" si="74"/>
        <v>0</v>
      </c>
      <c r="G77" s="111">
        <f t="shared" si="75"/>
        <v>1278</v>
      </c>
      <c r="H77" s="111">
        <f t="shared" ref="H77:I77" si="78">H78</f>
        <v>1278</v>
      </c>
      <c r="I77" s="111">
        <f t="shared" si="78"/>
        <v>1278</v>
      </c>
      <c r="J77" s="62"/>
      <c r="K77" s="62"/>
    </row>
    <row r="78" spans="1:11" x14ac:dyDescent="0.25">
      <c r="A78" s="212">
        <v>3</v>
      </c>
      <c r="B78" s="213"/>
      <c r="C78" s="214"/>
      <c r="D78" s="58" t="s">
        <v>17</v>
      </c>
      <c r="E78" s="61">
        <f>E79</f>
        <v>1177</v>
      </c>
      <c r="F78" s="61">
        <f t="shared" si="74"/>
        <v>0</v>
      </c>
      <c r="G78" s="61">
        <f t="shared" si="74"/>
        <v>1278</v>
      </c>
      <c r="H78" s="61">
        <f t="shared" si="74"/>
        <v>1278</v>
      </c>
      <c r="I78" s="61">
        <f t="shared" si="74"/>
        <v>1278</v>
      </c>
      <c r="J78" s="62"/>
      <c r="K78" s="62"/>
    </row>
    <row r="79" spans="1:11" x14ac:dyDescent="0.25">
      <c r="A79" s="215">
        <v>38</v>
      </c>
      <c r="B79" s="216"/>
      <c r="C79" s="217"/>
      <c r="D79" s="58" t="s">
        <v>58</v>
      </c>
      <c r="E79" s="61">
        <v>1177</v>
      </c>
      <c r="F79" s="59">
        <v>0</v>
      </c>
      <c r="G79" s="59">
        <v>1278</v>
      </c>
      <c r="H79" s="59">
        <v>1278</v>
      </c>
      <c r="I79" s="59">
        <v>1278</v>
      </c>
      <c r="J79" s="62"/>
      <c r="K79" s="62"/>
    </row>
    <row r="80" spans="1:11" x14ac:dyDescent="0.25">
      <c r="A80" s="218" t="s">
        <v>142</v>
      </c>
      <c r="B80" s="219"/>
      <c r="C80" s="220"/>
      <c r="D80" s="139" t="s">
        <v>47</v>
      </c>
      <c r="E80" s="140">
        <f>E81</f>
        <v>1</v>
      </c>
      <c r="F80" s="141">
        <v>0</v>
      </c>
      <c r="G80" s="141">
        <v>0</v>
      </c>
      <c r="H80" s="141">
        <f>H81</f>
        <v>1.39</v>
      </c>
      <c r="I80" s="141">
        <f>I81</f>
        <v>1.39</v>
      </c>
      <c r="J80" s="62"/>
      <c r="K80" s="62"/>
    </row>
    <row r="81" spans="1:11" x14ac:dyDescent="0.25">
      <c r="A81" s="129">
        <v>38</v>
      </c>
      <c r="B81" s="130"/>
      <c r="C81" s="131"/>
      <c r="D81" s="132" t="s">
        <v>58</v>
      </c>
      <c r="E81" s="61">
        <v>1</v>
      </c>
      <c r="F81" s="105">
        <v>0</v>
      </c>
      <c r="G81" s="105">
        <v>0</v>
      </c>
      <c r="H81" s="105">
        <v>1.39</v>
      </c>
      <c r="I81" s="105">
        <v>1.39</v>
      </c>
      <c r="J81" s="62"/>
      <c r="K81" s="62"/>
    </row>
    <row r="82" spans="1:11" ht="24.75" customHeight="1" x14ac:dyDescent="0.25">
      <c r="A82" s="206" t="s">
        <v>176</v>
      </c>
      <c r="B82" s="207"/>
      <c r="C82" s="208"/>
      <c r="D82" s="57" t="s">
        <v>162</v>
      </c>
      <c r="E82" s="60">
        <f>E83</f>
        <v>320</v>
      </c>
      <c r="F82" s="60">
        <f t="shared" ref="F82:F84" si="79">F83</f>
        <v>0</v>
      </c>
      <c r="G82" s="60">
        <f t="shared" ref="G82:G84" si="80">G83</f>
        <v>0</v>
      </c>
      <c r="H82" s="60">
        <f t="shared" ref="H82:I84" si="81">H83</f>
        <v>216</v>
      </c>
      <c r="I82" s="60">
        <f t="shared" si="81"/>
        <v>216</v>
      </c>
      <c r="J82" s="62">
        <f t="shared" si="76"/>
        <v>67.5</v>
      </c>
      <c r="K82" s="62">
        <f t="shared" si="77"/>
        <v>100</v>
      </c>
    </row>
    <row r="83" spans="1:11" x14ac:dyDescent="0.25">
      <c r="A83" s="209" t="s">
        <v>163</v>
      </c>
      <c r="B83" s="210"/>
      <c r="C83" s="211"/>
      <c r="D83" s="108" t="s">
        <v>164</v>
      </c>
      <c r="E83" s="111">
        <f>E84</f>
        <v>320</v>
      </c>
      <c r="F83" s="111">
        <f t="shared" si="79"/>
        <v>0</v>
      </c>
      <c r="G83" s="111">
        <f t="shared" si="80"/>
        <v>0</v>
      </c>
      <c r="H83" s="111">
        <f t="shared" si="81"/>
        <v>216</v>
      </c>
      <c r="I83" s="111">
        <f t="shared" si="81"/>
        <v>216</v>
      </c>
      <c r="J83" s="62"/>
      <c r="K83" s="62"/>
    </row>
    <row r="84" spans="1:11" x14ac:dyDescent="0.25">
      <c r="A84" s="212">
        <v>3</v>
      </c>
      <c r="B84" s="213"/>
      <c r="C84" s="214"/>
      <c r="D84" s="58" t="s">
        <v>17</v>
      </c>
      <c r="E84" s="61">
        <f>E85</f>
        <v>320</v>
      </c>
      <c r="F84" s="61">
        <f t="shared" si="79"/>
        <v>0</v>
      </c>
      <c r="G84" s="61">
        <f t="shared" si="80"/>
        <v>0</v>
      </c>
      <c r="H84" s="61">
        <f t="shared" si="81"/>
        <v>216</v>
      </c>
      <c r="I84" s="61">
        <f t="shared" si="81"/>
        <v>216</v>
      </c>
      <c r="J84" s="62"/>
      <c r="K84" s="62"/>
    </row>
    <row r="85" spans="1:11" x14ac:dyDescent="0.25">
      <c r="A85" s="215">
        <v>32</v>
      </c>
      <c r="B85" s="216"/>
      <c r="C85" s="217"/>
      <c r="D85" s="58" t="s">
        <v>30</v>
      </c>
      <c r="E85" s="61">
        <v>320</v>
      </c>
      <c r="F85" s="59">
        <v>0</v>
      </c>
      <c r="G85" s="59">
        <v>0</v>
      </c>
      <c r="H85" s="59">
        <v>216</v>
      </c>
      <c r="I85" s="59">
        <v>216</v>
      </c>
      <c r="J85" s="62"/>
      <c r="K85" s="62"/>
    </row>
    <row r="86" spans="1:11" ht="25.5" customHeight="1" x14ac:dyDescent="0.25">
      <c r="A86" s="221" t="s">
        <v>140</v>
      </c>
      <c r="B86" s="222"/>
      <c r="C86" s="223"/>
      <c r="D86" s="113" t="s">
        <v>141</v>
      </c>
      <c r="E86" s="114">
        <f>E87+E118+E156</f>
        <v>1645640</v>
      </c>
      <c r="F86" s="114">
        <f>F87+F118+F156</f>
        <v>1659279.64</v>
      </c>
      <c r="G86" s="114">
        <f>G87+G118+G156</f>
        <v>1758675.14</v>
      </c>
      <c r="H86" s="114">
        <f>H87+H118+H150+H156</f>
        <v>2313093.6900000004</v>
      </c>
      <c r="I86" s="114">
        <f>I87+I118+I150+I156</f>
        <v>2128781.4</v>
      </c>
      <c r="J86" s="62">
        <f t="shared" si="76"/>
        <v>129.35887557424465</v>
      </c>
      <c r="K86" s="62">
        <f t="shared" si="77"/>
        <v>92.031784497237538</v>
      </c>
    </row>
    <row r="87" spans="1:11" ht="25.5" customHeight="1" x14ac:dyDescent="0.25">
      <c r="A87" s="206" t="s">
        <v>145</v>
      </c>
      <c r="B87" s="207"/>
      <c r="C87" s="208"/>
      <c r="D87" s="56" t="s">
        <v>146</v>
      </c>
      <c r="E87" s="60">
        <f>E88+E93+E97+E101+E105+E111+E115</f>
        <v>1585202</v>
      </c>
      <c r="F87" s="60">
        <f>F88+F97+F101+F105+F111+F93</f>
        <v>1612598.16</v>
      </c>
      <c r="G87" s="60">
        <f>G88+G93+G97+G101+G105+G111+G115</f>
        <v>1629204.64</v>
      </c>
      <c r="H87" s="60">
        <f>H88+H93+H97+H101+H105+H111+H115</f>
        <v>2150361.33</v>
      </c>
      <c r="I87" s="60">
        <f>I88+I93+I97+I101+I105+I111+I115</f>
        <v>1981062.24</v>
      </c>
      <c r="J87" s="62">
        <f t="shared" si="76"/>
        <v>124.97222688338773</v>
      </c>
      <c r="K87" s="62">
        <f t="shared" si="77"/>
        <v>92.126946869901161</v>
      </c>
    </row>
    <row r="88" spans="1:11" ht="15" customHeight="1" x14ac:dyDescent="0.25">
      <c r="A88" s="209" t="s">
        <v>142</v>
      </c>
      <c r="B88" s="210"/>
      <c r="C88" s="211"/>
      <c r="D88" s="108" t="s">
        <v>47</v>
      </c>
      <c r="E88" s="111">
        <f>E89</f>
        <v>201</v>
      </c>
      <c r="F88" s="111">
        <f t="shared" ref="F88" si="82">F89</f>
        <v>0</v>
      </c>
      <c r="G88" s="111">
        <f t="shared" ref="G88" si="83">G89</f>
        <v>0</v>
      </c>
      <c r="H88" s="111">
        <f t="shared" ref="H88:I88" si="84">H89</f>
        <v>1710.9</v>
      </c>
      <c r="I88" s="111">
        <f t="shared" si="84"/>
        <v>1286.9100000000001</v>
      </c>
      <c r="J88" s="62"/>
      <c r="K88" s="62"/>
    </row>
    <row r="89" spans="1:11" ht="15" customHeight="1" x14ac:dyDescent="0.25">
      <c r="A89" s="212">
        <v>3</v>
      </c>
      <c r="B89" s="213"/>
      <c r="C89" s="214"/>
      <c r="D89" s="55" t="s">
        <v>17</v>
      </c>
      <c r="E89" s="61">
        <f>E91</f>
        <v>201</v>
      </c>
      <c r="F89" s="61">
        <f>F90+F91+F92</f>
        <v>0</v>
      </c>
      <c r="G89" s="61">
        <f>G90+G91+G92</f>
        <v>0</v>
      </c>
      <c r="H89" s="61">
        <f>H90+H91+H92</f>
        <v>1710.9</v>
      </c>
      <c r="I89" s="61">
        <f>I90+I91+I92</f>
        <v>1286.9100000000001</v>
      </c>
      <c r="J89" s="62"/>
      <c r="K89" s="62"/>
    </row>
    <row r="90" spans="1:11" ht="15" customHeight="1" x14ac:dyDescent="0.25">
      <c r="A90" s="215">
        <v>31</v>
      </c>
      <c r="B90" s="216"/>
      <c r="C90" s="217"/>
      <c r="D90" s="55" t="s">
        <v>18</v>
      </c>
      <c r="E90" s="61">
        <v>0</v>
      </c>
      <c r="F90" s="59">
        <v>0</v>
      </c>
      <c r="G90" s="59">
        <v>0</v>
      </c>
      <c r="H90" s="59">
        <v>497.52</v>
      </c>
      <c r="I90" s="59">
        <v>497.52</v>
      </c>
      <c r="J90" s="62"/>
      <c r="K90" s="62"/>
    </row>
    <row r="91" spans="1:11" ht="15" customHeight="1" x14ac:dyDescent="0.25">
      <c r="A91" s="215">
        <v>32</v>
      </c>
      <c r="B91" s="216"/>
      <c r="C91" s="217"/>
      <c r="D91" s="55" t="s">
        <v>30</v>
      </c>
      <c r="E91" s="61">
        <v>201</v>
      </c>
      <c r="F91" s="59">
        <v>0</v>
      </c>
      <c r="G91" s="59">
        <v>0</v>
      </c>
      <c r="H91" s="59">
        <v>1213.3800000000001</v>
      </c>
      <c r="I91" s="59">
        <v>769.46</v>
      </c>
      <c r="J91" s="62"/>
      <c r="K91" s="62"/>
    </row>
    <row r="92" spans="1:11" ht="15" customHeight="1" x14ac:dyDescent="0.25">
      <c r="A92" s="215">
        <v>34</v>
      </c>
      <c r="B92" s="216"/>
      <c r="C92" s="217"/>
      <c r="D92" s="58" t="s">
        <v>57</v>
      </c>
      <c r="E92" s="61">
        <v>0.47</v>
      </c>
      <c r="F92" s="59">
        <v>0</v>
      </c>
      <c r="G92" s="59">
        <v>0</v>
      </c>
      <c r="H92" s="59">
        <v>0</v>
      </c>
      <c r="I92" s="59">
        <v>19.93</v>
      </c>
      <c r="J92" s="62"/>
      <c r="K92" s="62"/>
    </row>
    <row r="93" spans="1:11" ht="24.75" customHeight="1" x14ac:dyDescent="0.25">
      <c r="A93" s="209" t="s">
        <v>151</v>
      </c>
      <c r="B93" s="210"/>
      <c r="C93" s="211"/>
      <c r="D93" s="144" t="s">
        <v>199</v>
      </c>
      <c r="E93" s="111">
        <f>E94</f>
        <v>0</v>
      </c>
      <c r="F93" s="111">
        <f t="shared" ref="F93:I93" si="85">F94</f>
        <v>0</v>
      </c>
      <c r="G93" s="111">
        <f t="shared" si="85"/>
        <v>10218.35</v>
      </c>
      <c r="H93" s="111">
        <f t="shared" si="85"/>
        <v>9739</v>
      </c>
      <c r="I93" s="111">
        <f t="shared" si="85"/>
        <v>7041.92</v>
      </c>
      <c r="J93" s="62"/>
      <c r="K93" s="62"/>
    </row>
    <row r="94" spans="1:11" ht="15" customHeight="1" x14ac:dyDescent="0.25">
      <c r="A94" s="212">
        <v>3</v>
      </c>
      <c r="B94" s="213"/>
      <c r="C94" s="214"/>
      <c r="D94" s="58" t="s">
        <v>17</v>
      </c>
      <c r="E94" s="61">
        <f>E95+E96</f>
        <v>0</v>
      </c>
      <c r="F94" s="61">
        <f t="shared" ref="F94:H94" si="86">F95+F96</f>
        <v>0</v>
      </c>
      <c r="G94" s="61">
        <f t="shared" si="86"/>
        <v>10218.35</v>
      </c>
      <c r="H94" s="61">
        <f t="shared" si="86"/>
        <v>9739</v>
      </c>
      <c r="I94" s="61">
        <f t="shared" ref="I94" si="87">I95+I96</f>
        <v>7041.92</v>
      </c>
      <c r="J94" s="62"/>
      <c r="K94" s="62"/>
    </row>
    <row r="95" spans="1:11" ht="15" customHeight="1" x14ac:dyDescent="0.25">
      <c r="A95" s="215">
        <v>31</v>
      </c>
      <c r="B95" s="216"/>
      <c r="C95" s="217"/>
      <c r="D95" s="58" t="s">
        <v>18</v>
      </c>
      <c r="E95" s="61">
        <v>0</v>
      </c>
      <c r="F95" s="59">
        <v>0</v>
      </c>
      <c r="G95" s="59">
        <v>0</v>
      </c>
      <c r="H95" s="59">
        <v>0</v>
      </c>
      <c r="I95" s="59">
        <v>0</v>
      </c>
      <c r="J95" s="62"/>
      <c r="K95" s="62"/>
    </row>
    <row r="96" spans="1:11" ht="15" customHeight="1" x14ac:dyDescent="0.25">
      <c r="A96" s="215">
        <v>32</v>
      </c>
      <c r="B96" s="216"/>
      <c r="C96" s="217"/>
      <c r="D96" s="58" t="s">
        <v>30</v>
      </c>
      <c r="E96" s="61">
        <v>0</v>
      </c>
      <c r="F96" s="59">
        <v>0</v>
      </c>
      <c r="G96" s="59">
        <v>10218.35</v>
      </c>
      <c r="H96" s="59">
        <v>9739</v>
      </c>
      <c r="I96" s="59">
        <v>7041.92</v>
      </c>
      <c r="J96" s="62"/>
      <c r="K96" s="62"/>
    </row>
    <row r="97" spans="1:11" ht="15" customHeight="1" x14ac:dyDescent="0.25">
      <c r="A97" s="209" t="s">
        <v>136</v>
      </c>
      <c r="B97" s="210"/>
      <c r="C97" s="211"/>
      <c r="D97" s="110" t="s">
        <v>137</v>
      </c>
      <c r="E97" s="111">
        <f>E98</f>
        <v>80823</v>
      </c>
      <c r="F97" s="111">
        <f t="shared" ref="F97" si="88">F98</f>
        <v>87167.89</v>
      </c>
      <c r="G97" s="111">
        <f t="shared" ref="G97" si="89">G98</f>
        <v>87554.16</v>
      </c>
      <c r="H97" s="111">
        <f t="shared" ref="H97" si="90">H98</f>
        <v>84448.44</v>
      </c>
      <c r="I97" s="111">
        <f>I98</f>
        <v>84417.47</v>
      </c>
      <c r="J97" s="62"/>
      <c r="K97" s="62"/>
    </row>
    <row r="98" spans="1:11" ht="15" customHeight="1" x14ac:dyDescent="0.25">
      <c r="A98" s="212">
        <v>3</v>
      </c>
      <c r="B98" s="213"/>
      <c r="C98" s="214"/>
      <c r="D98" s="55" t="s">
        <v>17</v>
      </c>
      <c r="E98" s="61">
        <f>E99+E100</f>
        <v>80823</v>
      </c>
      <c r="F98" s="61">
        <f t="shared" ref="F98" si="91">F99+F100</f>
        <v>87167.89</v>
      </c>
      <c r="G98" s="61">
        <f t="shared" ref="G98" si="92">G99+G100</f>
        <v>87554.16</v>
      </c>
      <c r="H98" s="61">
        <f t="shared" ref="H98" si="93">H99+H100</f>
        <v>84448.44</v>
      </c>
      <c r="I98" s="61">
        <f t="shared" ref="I98" si="94">I99+I100</f>
        <v>84417.47</v>
      </c>
      <c r="J98" s="62"/>
      <c r="K98" s="62"/>
    </row>
    <row r="99" spans="1:11" ht="15" customHeight="1" x14ac:dyDescent="0.25">
      <c r="A99" s="215">
        <v>32</v>
      </c>
      <c r="B99" s="216"/>
      <c r="C99" s="217"/>
      <c r="D99" s="55" t="s">
        <v>30</v>
      </c>
      <c r="E99" s="61">
        <v>80190</v>
      </c>
      <c r="F99" s="59">
        <v>86477.73</v>
      </c>
      <c r="G99" s="59">
        <v>86924.160000000003</v>
      </c>
      <c r="H99" s="59">
        <v>83718.44</v>
      </c>
      <c r="I99" s="59">
        <v>83718.44</v>
      </c>
      <c r="J99" s="62"/>
      <c r="K99" s="62"/>
    </row>
    <row r="100" spans="1:11" ht="15" customHeight="1" x14ac:dyDescent="0.25">
      <c r="A100" s="215">
        <v>34</v>
      </c>
      <c r="B100" s="216"/>
      <c r="C100" s="217"/>
      <c r="D100" s="55" t="s">
        <v>57</v>
      </c>
      <c r="E100" s="61">
        <v>633</v>
      </c>
      <c r="F100" s="59">
        <v>690.16</v>
      </c>
      <c r="G100" s="59">
        <v>630</v>
      </c>
      <c r="H100" s="59">
        <v>730</v>
      </c>
      <c r="I100" s="59">
        <v>699.03</v>
      </c>
      <c r="J100" s="62"/>
      <c r="K100" s="62"/>
    </row>
    <row r="101" spans="1:11" ht="15" customHeight="1" x14ac:dyDescent="0.25">
      <c r="A101" s="209" t="s">
        <v>196</v>
      </c>
      <c r="B101" s="210"/>
      <c r="C101" s="211"/>
      <c r="D101" s="108" t="s">
        <v>200</v>
      </c>
      <c r="E101" s="111">
        <f>E102</f>
        <v>21</v>
      </c>
      <c r="F101" s="111">
        <f t="shared" ref="F101" si="95">F102</f>
        <v>0</v>
      </c>
      <c r="G101" s="111">
        <f t="shared" ref="G101" si="96">G102</f>
        <v>2884.44</v>
      </c>
      <c r="H101" s="111">
        <f t="shared" ref="H101:I101" si="97">H102</f>
        <v>0</v>
      </c>
      <c r="I101" s="111">
        <f t="shared" si="97"/>
        <v>0</v>
      </c>
      <c r="J101" s="62"/>
      <c r="K101" s="62"/>
    </row>
    <row r="102" spans="1:11" ht="15" customHeight="1" x14ac:dyDescent="0.25">
      <c r="A102" s="212">
        <v>3</v>
      </c>
      <c r="B102" s="213"/>
      <c r="C102" s="214"/>
      <c r="D102" s="55" t="s">
        <v>17</v>
      </c>
      <c r="E102" s="61">
        <f>E103+E104</f>
        <v>21</v>
      </c>
      <c r="F102" s="61">
        <f t="shared" ref="F102" si="98">F103+F104</f>
        <v>0</v>
      </c>
      <c r="G102" s="61">
        <f t="shared" ref="G102" si="99">G103+G104</f>
        <v>2884.44</v>
      </c>
      <c r="H102" s="61">
        <f t="shared" ref="H102" si="100">H103+H104</f>
        <v>0</v>
      </c>
      <c r="I102" s="61">
        <f t="shared" ref="I102" si="101">I103+I104</f>
        <v>0</v>
      </c>
      <c r="J102" s="62"/>
      <c r="K102" s="62"/>
    </row>
    <row r="103" spans="1:11" ht="15" customHeight="1" x14ac:dyDescent="0.25">
      <c r="A103" s="215">
        <v>32</v>
      </c>
      <c r="B103" s="216"/>
      <c r="C103" s="217"/>
      <c r="D103" s="55" t="s">
        <v>30</v>
      </c>
      <c r="E103" s="61">
        <v>21</v>
      </c>
      <c r="F103" s="59">
        <v>0</v>
      </c>
      <c r="G103" s="59">
        <v>2884.44</v>
      </c>
      <c r="H103" s="59">
        <v>0</v>
      </c>
      <c r="I103" s="59">
        <v>0</v>
      </c>
      <c r="J103" s="62"/>
      <c r="K103" s="62"/>
    </row>
    <row r="104" spans="1:11" ht="15" customHeight="1" x14ac:dyDescent="0.25">
      <c r="A104" s="215">
        <v>38</v>
      </c>
      <c r="B104" s="216"/>
      <c r="C104" s="217"/>
      <c r="D104" s="55" t="s">
        <v>58</v>
      </c>
      <c r="E104" s="61">
        <v>0</v>
      </c>
      <c r="F104" s="59">
        <v>0</v>
      </c>
      <c r="G104" s="59">
        <v>0</v>
      </c>
      <c r="H104" s="59">
        <v>0</v>
      </c>
      <c r="I104" s="59">
        <v>0</v>
      </c>
      <c r="J104" s="62"/>
      <c r="K104" s="62"/>
    </row>
    <row r="105" spans="1:11" ht="15" customHeight="1" x14ac:dyDescent="0.25">
      <c r="A105" s="209" t="s">
        <v>143</v>
      </c>
      <c r="B105" s="210"/>
      <c r="C105" s="211"/>
      <c r="D105" s="108" t="s">
        <v>144</v>
      </c>
      <c r="E105" s="111">
        <f>E106</f>
        <v>1502427</v>
      </c>
      <c r="F105" s="111">
        <f t="shared" ref="F105:I105" si="102">F106</f>
        <v>1525430.27</v>
      </c>
      <c r="G105" s="111">
        <f t="shared" si="102"/>
        <v>1525430.27</v>
      </c>
      <c r="H105" s="111">
        <f t="shared" si="102"/>
        <v>2052845.57</v>
      </c>
      <c r="I105" s="111">
        <f t="shared" si="102"/>
        <v>1886698.52</v>
      </c>
      <c r="J105" s="62"/>
      <c r="K105" s="62"/>
    </row>
    <row r="106" spans="1:11" ht="15" customHeight="1" x14ac:dyDescent="0.25">
      <c r="A106" s="212">
        <v>3</v>
      </c>
      <c r="B106" s="213"/>
      <c r="C106" s="214"/>
      <c r="D106" s="58" t="s">
        <v>17</v>
      </c>
      <c r="E106" s="61">
        <f>E107+E108+E110+E109</f>
        <v>1502427</v>
      </c>
      <c r="F106" s="61">
        <f t="shared" ref="F106:I106" si="103">F107+F108+F110+F109</f>
        <v>1525430.27</v>
      </c>
      <c r="G106" s="61">
        <f t="shared" si="103"/>
        <v>1525430.27</v>
      </c>
      <c r="H106" s="61">
        <f t="shared" si="103"/>
        <v>2052845.57</v>
      </c>
      <c r="I106" s="61">
        <f t="shared" si="103"/>
        <v>1886698.52</v>
      </c>
      <c r="J106" s="62"/>
      <c r="K106" s="62"/>
    </row>
    <row r="107" spans="1:11" ht="15" customHeight="1" x14ac:dyDescent="0.25">
      <c r="A107" s="215">
        <v>31</v>
      </c>
      <c r="B107" s="216"/>
      <c r="C107" s="217"/>
      <c r="D107" s="58" t="s">
        <v>18</v>
      </c>
      <c r="E107" s="61">
        <v>1452104</v>
      </c>
      <c r="F107" s="59">
        <v>1464985</v>
      </c>
      <c r="G107" s="59">
        <v>1464985</v>
      </c>
      <c r="H107" s="59">
        <v>1992400.3</v>
      </c>
      <c r="I107" s="59">
        <v>1844340.79</v>
      </c>
      <c r="J107" s="62"/>
      <c r="K107" s="62"/>
    </row>
    <row r="108" spans="1:11" ht="15" customHeight="1" x14ac:dyDescent="0.25">
      <c r="A108" s="215">
        <v>32</v>
      </c>
      <c r="B108" s="216"/>
      <c r="C108" s="217"/>
      <c r="D108" s="58" t="s">
        <v>30</v>
      </c>
      <c r="E108" s="61">
        <v>49293</v>
      </c>
      <c r="F108" s="59">
        <v>60445.27</v>
      </c>
      <c r="G108" s="59">
        <v>60445.27</v>
      </c>
      <c r="H108" s="59">
        <v>60445.27</v>
      </c>
      <c r="I108" s="59">
        <v>42357.73</v>
      </c>
      <c r="J108" s="62"/>
      <c r="K108" s="62"/>
    </row>
    <row r="109" spans="1:11" ht="15" customHeight="1" x14ac:dyDescent="0.25">
      <c r="A109" s="215">
        <v>34</v>
      </c>
      <c r="B109" s="216"/>
      <c r="C109" s="217"/>
      <c r="D109" s="58" t="s">
        <v>57</v>
      </c>
      <c r="E109" s="61">
        <v>1030</v>
      </c>
      <c r="F109" s="59">
        <v>0</v>
      </c>
      <c r="G109" s="59">
        <v>0</v>
      </c>
      <c r="H109" s="59">
        <v>0</v>
      </c>
      <c r="I109" s="59">
        <v>0</v>
      </c>
      <c r="J109" s="62"/>
      <c r="K109" s="62"/>
    </row>
    <row r="110" spans="1:11" ht="15" customHeight="1" x14ac:dyDescent="0.25">
      <c r="A110" s="215">
        <v>37</v>
      </c>
      <c r="B110" s="216"/>
      <c r="C110" s="217"/>
      <c r="D110" s="58" t="s">
        <v>153</v>
      </c>
      <c r="E110" s="61">
        <v>0</v>
      </c>
      <c r="F110" s="59">
        <v>0</v>
      </c>
      <c r="G110" s="59">
        <v>0</v>
      </c>
      <c r="H110" s="59">
        <v>0</v>
      </c>
      <c r="I110" s="59">
        <v>0</v>
      </c>
      <c r="J110" s="62"/>
      <c r="K110" s="62"/>
    </row>
    <row r="111" spans="1:11" ht="15" customHeight="1" x14ac:dyDescent="0.25">
      <c r="A111" s="209" t="s">
        <v>149</v>
      </c>
      <c r="B111" s="210"/>
      <c r="C111" s="211"/>
      <c r="D111" s="108" t="s">
        <v>150</v>
      </c>
      <c r="E111" s="111">
        <f>E112</f>
        <v>1438</v>
      </c>
      <c r="F111" s="111">
        <f t="shared" ref="F111:H111" si="104">F112</f>
        <v>0</v>
      </c>
      <c r="G111" s="111">
        <f t="shared" si="104"/>
        <v>1500</v>
      </c>
      <c r="H111" s="111">
        <f t="shared" si="104"/>
        <v>0</v>
      </c>
      <c r="I111" s="111">
        <v>0</v>
      </c>
      <c r="J111" s="62"/>
      <c r="K111" s="62"/>
    </row>
    <row r="112" spans="1:11" ht="15" customHeight="1" x14ac:dyDescent="0.25">
      <c r="A112" s="212">
        <v>3</v>
      </c>
      <c r="B112" s="213"/>
      <c r="C112" s="214"/>
      <c r="D112" s="58" t="s">
        <v>17</v>
      </c>
      <c r="E112" s="61">
        <f>E113+E114</f>
        <v>1438</v>
      </c>
      <c r="F112" s="61">
        <f t="shared" ref="F112:H112" si="105">F113+F114</f>
        <v>0</v>
      </c>
      <c r="G112" s="61">
        <f t="shared" si="105"/>
        <v>1500</v>
      </c>
      <c r="H112" s="61">
        <f t="shared" si="105"/>
        <v>0</v>
      </c>
      <c r="I112" s="61">
        <f t="shared" ref="I112" si="106">I113+I114</f>
        <v>0</v>
      </c>
      <c r="J112" s="62"/>
      <c r="K112" s="62"/>
    </row>
    <row r="113" spans="1:11" ht="15" customHeight="1" x14ac:dyDescent="0.25">
      <c r="A113" s="215">
        <v>31</v>
      </c>
      <c r="B113" s="216"/>
      <c r="C113" s="217"/>
      <c r="D113" s="58" t="s">
        <v>18</v>
      </c>
      <c r="E113" s="61">
        <v>0</v>
      </c>
      <c r="F113" s="59">
        <v>0</v>
      </c>
      <c r="G113" s="59">
        <v>0</v>
      </c>
      <c r="H113" s="59">
        <v>0</v>
      </c>
      <c r="I113" s="59">
        <v>0</v>
      </c>
      <c r="J113" s="62"/>
      <c r="K113" s="62"/>
    </row>
    <row r="114" spans="1:11" ht="15" customHeight="1" x14ac:dyDescent="0.25">
      <c r="A114" s="215">
        <v>32</v>
      </c>
      <c r="B114" s="216"/>
      <c r="C114" s="217"/>
      <c r="D114" s="58" t="s">
        <v>30</v>
      </c>
      <c r="E114" s="61">
        <v>1438</v>
      </c>
      <c r="F114" s="59">
        <v>0</v>
      </c>
      <c r="G114" s="59">
        <v>1500</v>
      </c>
      <c r="H114" s="59">
        <v>0</v>
      </c>
      <c r="I114" s="59">
        <v>0</v>
      </c>
      <c r="J114" s="62"/>
      <c r="K114" s="62"/>
    </row>
    <row r="115" spans="1:11" ht="15" customHeight="1" x14ac:dyDescent="0.25">
      <c r="A115" s="218" t="s">
        <v>197</v>
      </c>
      <c r="B115" s="219"/>
      <c r="C115" s="220"/>
      <c r="D115" s="145" t="s">
        <v>198</v>
      </c>
      <c r="E115" s="140">
        <f t="shared" ref="E115:I115" si="107">E116</f>
        <v>292</v>
      </c>
      <c r="F115" s="141">
        <f t="shared" si="107"/>
        <v>0</v>
      </c>
      <c r="G115" s="141">
        <f t="shared" si="107"/>
        <v>1617.42</v>
      </c>
      <c r="H115" s="141">
        <f>H116</f>
        <v>1617.42</v>
      </c>
      <c r="I115" s="141">
        <f t="shared" si="107"/>
        <v>1617.42</v>
      </c>
      <c r="J115" s="62"/>
      <c r="K115" s="62"/>
    </row>
    <row r="116" spans="1:11" ht="15" customHeight="1" x14ac:dyDescent="0.25">
      <c r="A116" s="129">
        <v>3</v>
      </c>
      <c r="B116" s="130"/>
      <c r="C116" s="131"/>
      <c r="D116" s="132" t="s">
        <v>17</v>
      </c>
      <c r="E116" s="61">
        <f>E117</f>
        <v>292</v>
      </c>
      <c r="F116" s="105">
        <v>0</v>
      </c>
      <c r="G116" s="105">
        <f>G117</f>
        <v>1617.42</v>
      </c>
      <c r="H116" s="105">
        <v>1617.42</v>
      </c>
      <c r="I116" s="105">
        <f>I117</f>
        <v>1617.42</v>
      </c>
      <c r="J116" s="62"/>
      <c r="K116" s="62"/>
    </row>
    <row r="117" spans="1:11" ht="15" customHeight="1" x14ac:dyDescent="0.25">
      <c r="A117" s="129">
        <v>32</v>
      </c>
      <c r="B117" s="130"/>
      <c r="C117" s="131"/>
      <c r="D117" s="132" t="s">
        <v>30</v>
      </c>
      <c r="E117" s="61">
        <v>292</v>
      </c>
      <c r="F117" s="105">
        <v>0</v>
      </c>
      <c r="G117" s="105">
        <v>1617.42</v>
      </c>
      <c r="H117" s="105">
        <v>1617.42</v>
      </c>
      <c r="I117" s="105">
        <v>1617.42</v>
      </c>
      <c r="J117" s="62"/>
      <c r="K117" s="62"/>
    </row>
    <row r="118" spans="1:11" ht="25.5" customHeight="1" x14ac:dyDescent="0.25">
      <c r="A118" s="206" t="s">
        <v>158</v>
      </c>
      <c r="B118" s="207"/>
      <c r="C118" s="208"/>
      <c r="D118" s="57" t="s">
        <v>159</v>
      </c>
      <c r="E118" s="60">
        <f t="shared" ref="E118:G118" si="108">E119+E121+E126+E131+E136+E139+E144+E147</f>
        <v>16431</v>
      </c>
      <c r="F118" s="60">
        <f t="shared" si="108"/>
        <v>13086.73</v>
      </c>
      <c r="G118" s="60">
        <f t="shared" si="108"/>
        <v>70436.52</v>
      </c>
      <c r="H118" s="60">
        <f>H119+H121+H126+H131+H136+H139+H142+H144+H147</f>
        <v>101494.33</v>
      </c>
      <c r="I118" s="60">
        <f>I119+I121+I126+I131+I136+I139+I142+I144+I147</f>
        <v>86501.21</v>
      </c>
      <c r="J118" s="62">
        <f t="shared" si="76"/>
        <v>526.4512811149657</v>
      </c>
      <c r="K118" s="62">
        <f t="shared" si="77"/>
        <v>85.227627986706253</v>
      </c>
    </row>
    <row r="119" spans="1:11" ht="15.75" customHeight="1" x14ac:dyDescent="0.25">
      <c r="A119" s="241" t="s">
        <v>184</v>
      </c>
      <c r="B119" s="242"/>
      <c r="C119" s="243"/>
      <c r="D119" s="112" t="s">
        <v>13</v>
      </c>
      <c r="E119" s="109">
        <f>E120</f>
        <v>0</v>
      </c>
      <c r="F119" s="109">
        <f t="shared" ref="F119:I119" si="109">F120</f>
        <v>0</v>
      </c>
      <c r="G119" s="109">
        <f t="shared" si="109"/>
        <v>13267.43</v>
      </c>
      <c r="H119" s="109">
        <f t="shared" si="109"/>
        <v>13267.43</v>
      </c>
      <c r="I119" s="109">
        <f t="shared" si="109"/>
        <v>13267.43</v>
      </c>
      <c r="J119" s="62"/>
      <c r="K119" s="62"/>
    </row>
    <row r="120" spans="1:11" ht="21" customHeight="1" x14ac:dyDescent="0.25">
      <c r="A120" s="98">
        <v>45</v>
      </c>
      <c r="B120" s="103"/>
      <c r="C120" s="104"/>
      <c r="D120" s="143" t="s">
        <v>217</v>
      </c>
      <c r="E120" s="61">
        <v>0</v>
      </c>
      <c r="F120" s="61">
        <v>0</v>
      </c>
      <c r="G120" s="61">
        <v>13267.43</v>
      </c>
      <c r="H120" s="61">
        <v>13267.43</v>
      </c>
      <c r="I120" s="61">
        <v>13267.43</v>
      </c>
      <c r="J120" s="62"/>
      <c r="K120" s="62"/>
    </row>
    <row r="121" spans="1:11" ht="15" customHeight="1" x14ac:dyDescent="0.25">
      <c r="A121" s="209" t="s">
        <v>142</v>
      </c>
      <c r="B121" s="210"/>
      <c r="C121" s="211"/>
      <c r="D121" s="108" t="s">
        <v>47</v>
      </c>
      <c r="E121" s="111">
        <f>E122+E124</f>
        <v>875</v>
      </c>
      <c r="F121" s="111">
        <f t="shared" ref="F121:H121" si="110">F122+F124</f>
        <v>12423.119999999999</v>
      </c>
      <c r="G121" s="111">
        <f>G122+G124</f>
        <v>12423.119999999999</v>
      </c>
      <c r="H121" s="111">
        <f t="shared" si="110"/>
        <v>10760.56</v>
      </c>
      <c r="I121" s="111">
        <f t="shared" ref="I121" si="111">I122+I124</f>
        <v>3522.1099999999997</v>
      </c>
      <c r="J121" s="62"/>
      <c r="K121" s="62"/>
    </row>
    <row r="122" spans="1:11" x14ac:dyDescent="0.25">
      <c r="A122" s="212">
        <v>3</v>
      </c>
      <c r="B122" s="213"/>
      <c r="C122" s="214"/>
      <c r="D122" s="58" t="s">
        <v>17</v>
      </c>
      <c r="E122" s="61">
        <f>E123</f>
        <v>0</v>
      </c>
      <c r="F122" s="61">
        <f t="shared" ref="F122:I122" si="112">F123</f>
        <v>6636.41</v>
      </c>
      <c r="G122" s="61">
        <f t="shared" si="112"/>
        <v>6636.41</v>
      </c>
      <c r="H122" s="61">
        <f t="shared" si="112"/>
        <v>6636.41</v>
      </c>
      <c r="I122" s="61">
        <f t="shared" si="112"/>
        <v>2953.45</v>
      </c>
      <c r="J122" s="62"/>
      <c r="K122" s="62"/>
    </row>
    <row r="123" spans="1:11" x14ac:dyDescent="0.25">
      <c r="A123" s="215">
        <v>32</v>
      </c>
      <c r="B123" s="216"/>
      <c r="C123" s="217"/>
      <c r="D123" s="58" t="s">
        <v>30</v>
      </c>
      <c r="E123" s="61">
        <v>0</v>
      </c>
      <c r="F123" s="59">
        <v>6636.41</v>
      </c>
      <c r="G123" s="59">
        <v>6636.41</v>
      </c>
      <c r="H123" s="59">
        <v>6636.41</v>
      </c>
      <c r="I123" s="59">
        <v>2953.45</v>
      </c>
      <c r="J123" s="62"/>
      <c r="K123" s="62"/>
    </row>
    <row r="124" spans="1:11" x14ac:dyDescent="0.25">
      <c r="A124" s="212">
        <v>4</v>
      </c>
      <c r="B124" s="213"/>
      <c r="C124" s="214"/>
      <c r="D124" s="58" t="s">
        <v>155</v>
      </c>
      <c r="E124" s="61">
        <f>E125</f>
        <v>875</v>
      </c>
      <c r="F124" s="61">
        <f t="shared" ref="F124:I124" si="113">F125</f>
        <v>5786.71</v>
      </c>
      <c r="G124" s="61">
        <f t="shared" si="113"/>
        <v>5786.71</v>
      </c>
      <c r="H124" s="61">
        <f>H125</f>
        <v>4124.1499999999996</v>
      </c>
      <c r="I124" s="61">
        <f t="shared" si="113"/>
        <v>568.66</v>
      </c>
      <c r="J124" s="62"/>
      <c r="K124" s="62"/>
    </row>
    <row r="125" spans="1:11" x14ac:dyDescent="0.25">
      <c r="A125" s="215">
        <v>42</v>
      </c>
      <c r="B125" s="216"/>
      <c r="C125" s="217"/>
      <c r="D125" s="58" t="s">
        <v>154</v>
      </c>
      <c r="E125" s="61">
        <v>875</v>
      </c>
      <c r="F125" s="59">
        <v>5786.71</v>
      </c>
      <c r="G125" s="59">
        <v>5786.71</v>
      </c>
      <c r="H125" s="59">
        <v>4124.1499999999996</v>
      </c>
      <c r="I125" s="59">
        <v>568.66</v>
      </c>
      <c r="J125" s="62"/>
      <c r="K125" s="62"/>
    </row>
    <row r="126" spans="1:11" ht="15" customHeight="1" x14ac:dyDescent="0.25">
      <c r="A126" s="209" t="s">
        <v>151</v>
      </c>
      <c r="B126" s="210"/>
      <c r="C126" s="211"/>
      <c r="D126" s="108" t="s">
        <v>175</v>
      </c>
      <c r="E126" s="111">
        <f>E127+E129</f>
        <v>12874</v>
      </c>
      <c r="F126" s="111">
        <f t="shared" ref="F126:H126" si="114">F127+F129</f>
        <v>0</v>
      </c>
      <c r="G126" s="111">
        <f>G127+G129</f>
        <v>18000</v>
      </c>
      <c r="H126" s="111">
        <f t="shared" si="114"/>
        <v>18000</v>
      </c>
      <c r="I126" s="111">
        <f t="shared" ref="I126" si="115">I127+I129</f>
        <v>10363.43</v>
      </c>
      <c r="J126" s="62"/>
      <c r="K126" s="62"/>
    </row>
    <row r="127" spans="1:11" x14ac:dyDescent="0.25">
      <c r="A127" s="212">
        <v>3</v>
      </c>
      <c r="B127" s="213"/>
      <c r="C127" s="214"/>
      <c r="D127" s="58" t="s">
        <v>17</v>
      </c>
      <c r="E127" s="61">
        <f>E128</f>
        <v>10875</v>
      </c>
      <c r="F127" s="61">
        <f t="shared" ref="F127:I127" si="116">F128</f>
        <v>0</v>
      </c>
      <c r="G127" s="61">
        <f t="shared" si="116"/>
        <v>0</v>
      </c>
      <c r="H127" s="61">
        <f t="shared" si="116"/>
        <v>3300.32</v>
      </c>
      <c r="I127" s="61">
        <f t="shared" si="116"/>
        <v>1663.75</v>
      </c>
      <c r="J127" s="62"/>
      <c r="K127" s="62"/>
    </row>
    <row r="128" spans="1:11" x14ac:dyDescent="0.25">
      <c r="A128" s="215">
        <v>32</v>
      </c>
      <c r="B128" s="216"/>
      <c r="C128" s="217"/>
      <c r="D128" s="58" t="s">
        <v>30</v>
      </c>
      <c r="E128" s="61">
        <v>10875</v>
      </c>
      <c r="F128" s="59">
        <v>0</v>
      </c>
      <c r="G128" s="59">
        <v>0</v>
      </c>
      <c r="H128" s="59">
        <v>3300.32</v>
      </c>
      <c r="I128" s="59">
        <v>1663.75</v>
      </c>
      <c r="J128" s="62"/>
      <c r="K128" s="62"/>
    </row>
    <row r="129" spans="1:11" x14ac:dyDescent="0.25">
      <c r="A129" s="212">
        <v>4</v>
      </c>
      <c r="B129" s="213"/>
      <c r="C129" s="214"/>
      <c r="D129" s="58" t="s">
        <v>155</v>
      </c>
      <c r="E129" s="61">
        <f>E130</f>
        <v>1999</v>
      </c>
      <c r="F129" s="61">
        <f t="shared" ref="F129:I129" si="117">F130</f>
        <v>0</v>
      </c>
      <c r="G129" s="61">
        <f t="shared" si="117"/>
        <v>18000</v>
      </c>
      <c r="H129" s="61">
        <f t="shared" si="117"/>
        <v>14699.68</v>
      </c>
      <c r="I129" s="61">
        <f t="shared" si="117"/>
        <v>8699.68</v>
      </c>
      <c r="J129" s="62"/>
      <c r="K129" s="62"/>
    </row>
    <row r="130" spans="1:11" x14ac:dyDescent="0.25">
      <c r="A130" s="215">
        <v>42</v>
      </c>
      <c r="B130" s="216"/>
      <c r="C130" s="217"/>
      <c r="D130" s="58" t="s">
        <v>154</v>
      </c>
      <c r="E130" s="61">
        <v>1999</v>
      </c>
      <c r="F130" s="59">
        <v>0</v>
      </c>
      <c r="G130" s="59">
        <v>18000</v>
      </c>
      <c r="H130" s="59">
        <v>14699.68</v>
      </c>
      <c r="I130" s="59">
        <v>8699.68</v>
      </c>
      <c r="J130" s="62"/>
      <c r="K130" s="62"/>
    </row>
    <row r="131" spans="1:11" ht="15" customHeight="1" x14ac:dyDescent="0.25">
      <c r="A131" s="209" t="s">
        <v>136</v>
      </c>
      <c r="B131" s="210"/>
      <c r="C131" s="211"/>
      <c r="D131" s="110" t="s">
        <v>137</v>
      </c>
      <c r="E131" s="111">
        <f>E132+E134</f>
        <v>448</v>
      </c>
      <c r="F131" s="111">
        <f t="shared" ref="F131:H131" si="118">F132+F134</f>
        <v>0</v>
      </c>
      <c r="G131" s="111">
        <f t="shared" si="118"/>
        <v>0</v>
      </c>
      <c r="H131" s="111">
        <f t="shared" si="118"/>
        <v>5720.37</v>
      </c>
      <c r="I131" s="111">
        <f t="shared" ref="I131" si="119">I132+I134</f>
        <v>5720.37</v>
      </c>
      <c r="J131" s="62"/>
      <c r="K131" s="62"/>
    </row>
    <row r="132" spans="1:11" x14ac:dyDescent="0.25">
      <c r="A132" s="212">
        <v>3</v>
      </c>
      <c r="B132" s="213"/>
      <c r="C132" s="214"/>
      <c r="D132" s="58" t="s">
        <v>17</v>
      </c>
      <c r="E132" s="61">
        <f>E133</f>
        <v>0</v>
      </c>
      <c r="F132" s="61">
        <f t="shared" ref="F132:I132" si="120">F133</f>
        <v>0</v>
      </c>
      <c r="G132" s="61">
        <f t="shared" si="120"/>
        <v>0</v>
      </c>
      <c r="H132" s="61">
        <f t="shared" si="120"/>
        <v>0</v>
      </c>
      <c r="I132" s="61">
        <f t="shared" si="120"/>
        <v>0</v>
      </c>
      <c r="J132" s="62"/>
      <c r="K132" s="62"/>
    </row>
    <row r="133" spans="1:11" x14ac:dyDescent="0.25">
      <c r="A133" s="215">
        <v>32</v>
      </c>
      <c r="B133" s="216"/>
      <c r="C133" s="217"/>
      <c r="D133" s="58" t="s">
        <v>30</v>
      </c>
      <c r="E133" s="61">
        <v>0</v>
      </c>
      <c r="F133" s="59">
        <v>0</v>
      </c>
      <c r="G133" s="59">
        <v>0</v>
      </c>
      <c r="H133" s="59">
        <v>0</v>
      </c>
      <c r="I133" s="59">
        <v>0</v>
      </c>
      <c r="J133" s="62"/>
      <c r="K133" s="62"/>
    </row>
    <row r="134" spans="1:11" x14ac:dyDescent="0.25">
      <c r="A134" s="212">
        <v>4</v>
      </c>
      <c r="B134" s="213"/>
      <c r="C134" s="214"/>
      <c r="D134" s="58" t="s">
        <v>155</v>
      </c>
      <c r="E134" s="61">
        <f>E135</f>
        <v>448</v>
      </c>
      <c r="F134" s="61">
        <f t="shared" ref="F134" si="121">F135</f>
        <v>0</v>
      </c>
      <c r="G134" s="61">
        <f t="shared" ref="G134" si="122">G135</f>
        <v>0</v>
      </c>
      <c r="H134" s="61">
        <f t="shared" ref="H134:I134" si="123">H135</f>
        <v>5720.37</v>
      </c>
      <c r="I134" s="61">
        <f t="shared" si="123"/>
        <v>5720.37</v>
      </c>
      <c r="J134" s="62"/>
      <c r="K134" s="62"/>
    </row>
    <row r="135" spans="1:11" ht="23.25" customHeight="1" x14ac:dyDescent="0.25">
      <c r="A135" s="215">
        <v>45</v>
      </c>
      <c r="B135" s="216"/>
      <c r="C135" s="217"/>
      <c r="D135" s="143" t="s">
        <v>217</v>
      </c>
      <c r="E135" s="61">
        <v>448</v>
      </c>
      <c r="F135" s="59">
        <v>0</v>
      </c>
      <c r="G135" s="59">
        <v>0</v>
      </c>
      <c r="H135" s="59">
        <v>5720.37</v>
      </c>
      <c r="I135" s="59">
        <v>5720.37</v>
      </c>
      <c r="J135" s="62"/>
      <c r="K135" s="62"/>
    </row>
    <row r="136" spans="1:11" ht="21" customHeight="1" x14ac:dyDescent="0.25">
      <c r="A136" s="209" t="s">
        <v>202</v>
      </c>
      <c r="B136" s="210"/>
      <c r="C136" s="211"/>
      <c r="D136" s="110" t="s">
        <v>203</v>
      </c>
      <c r="E136" s="111">
        <f>E137</f>
        <v>0</v>
      </c>
      <c r="F136" s="111">
        <f t="shared" ref="F136:I137" si="124">F137</f>
        <v>0</v>
      </c>
      <c r="G136" s="111">
        <f t="shared" si="124"/>
        <v>23082.36</v>
      </c>
      <c r="H136" s="111">
        <f t="shared" si="124"/>
        <v>23082.36</v>
      </c>
      <c r="I136" s="111">
        <f t="shared" si="124"/>
        <v>23082.36</v>
      </c>
      <c r="J136" s="62"/>
      <c r="K136" s="62"/>
    </row>
    <row r="137" spans="1:11" x14ac:dyDescent="0.25">
      <c r="A137" s="212">
        <v>4</v>
      </c>
      <c r="B137" s="213"/>
      <c r="C137" s="214"/>
      <c r="D137" s="58" t="s">
        <v>155</v>
      </c>
      <c r="E137" s="61">
        <f>E138</f>
        <v>0</v>
      </c>
      <c r="F137" s="61">
        <f t="shared" si="124"/>
        <v>0</v>
      </c>
      <c r="G137" s="61">
        <f t="shared" si="124"/>
        <v>23082.36</v>
      </c>
      <c r="H137" s="61">
        <f t="shared" si="124"/>
        <v>23082.36</v>
      </c>
      <c r="I137" s="61">
        <f t="shared" si="124"/>
        <v>23082.36</v>
      </c>
      <c r="J137" s="62"/>
      <c r="K137" s="62"/>
    </row>
    <row r="138" spans="1:11" ht="25.5" x14ac:dyDescent="0.25">
      <c r="A138" s="215">
        <v>45</v>
      </c>
      <c r="B138" s="216"/>
      <c r="C138" s="217"/>
      <c r="D138" s="58" t="s">
        <v>201</v>
      </c>
      <c r="E138" s="61">
        <v>0</v>
      </c>
      <c r="F138" s="59">
        <v>0</v>
      </c>
      <c r="G138" s="59">
        <v>23082.36</v>
      </c>
      <c r="H138" s="59">
        <v>23082.36</v>
      </c>
      <c r="I138" s="59">
        <v>23082.36</v>
      </c>
      <c r="J138" s="62"/>
      <c r="K138" s="62"/>
    </row>
    <row r="139" spans="1:11" ht="15" customHeight="1" x14ac:dyDescent="0.25">
      <c r="A139" s="209" t="s">
        <v>148</v>
      </c>
      <c r="B139" s="210"/>
      <c r="C139" s="211"/>
      <c r="D139" s="108" t="s">
        <v>152</v>
      </c>
      <c r="E139" s="111">
        <f>E140</f>
        <v>0</v>
      </c>
      <c r="F139" s="111">
        <f t="shared" ref="F139:I140" si="125">F140</f>
        <v>663.61</v>
      </c>
      <c r="G139" s="111">
        <f t="shared" si="125"/>
        <v>663.61</v>
      </c>
      <c r="H139" s="111">
        <f t="shared" si="125"/>
        <v>663.61</v>
      </c>
      <c r="I139" s="111">
        <f t="shared" si="125"/>
        <v>0</v>
      </c>
      <c r="J139" s="62"/>
      <c r="K139" s="62"/>
    </row>
    <row r="140" spans="1:11" ht="14.25" customHeight="1" x14ac:dyDescent="0.25">
      <c r="A140" s="212">
        <v>3</v>
      </c>
      <c r="B140" s="213"/>
      <c r="C140" s="214"/>
      <c r="D140" s="58" t="s">
        <v>17</v>
      </c>
      <c r="E140" s="61">
        <f>E141</f>
        <v>0</v>
      </c>
      <c r="F140" s="61">
        <f t="shared" si="125"/>
        <v>663.61</v>
      </c>
      <c r="G140" s="61">
        <f t="shared" si="125"/>
        <v>663.61</v>
      </c>
      <c r="H140" s="61">
        <f t="shared" si="125"/>
        <v>663.61</v>
      </c>
      <c r="I140" s="61">
        <f t="shared" si="125"/>
        <v>0</v>
      </c>
      <c r="J140" s="62"/>
      <c r="K140" s="62"/>
    </row>
    <row r="141" spans="1:11" ht="15.75" customHeight="1" x14ac:dyDescent="0.25">
      <c r="A141" s="215">
        <v>32</v>
      </c>
      <c r="B141" s="216"/>
      <c r="C141" s="217"/>
      <c r="D141" s="58" t="s">
        <v>30</v>
      </c>
      <c r="E141" s="61">
        <v>0</v>
      </c>
      <c r="F141" s="59">
        <v>663.61</v>
      </c>
      <c r="G141" s="59">
        <v>663.61</v>
      </c>
      <c r="H141" s="59">
        <v>663.61</v>
      </c>
      <c r="I141" s="59">
        <v>0</v>
      </c>
      <c r="J141" s="62"/>
      <c r="K141" s="62"/>
    </row>
    <row r="142" spans="1:11" x14ac:dyDescent="0.25">
      <c r="A142" s="218" t="s">
        <v>143</v>
      </c>
      <c r="B142" s="219"/>
      <c r="C142" s="220"/>
      <c r="D142" s="139" t="s">
        <v>213</v>
      </c>
      <c r="E142" s="140"/>
      <c r="F142" s="141">
        <v>0</v>
      </c>
      <c r="G142" s="141">
        <f>G143</f>
        <v>0</v>
      </c>
      <c r="H142" s="141">
        <f>H143</f>
        <v>30000</v>
      </c>
      <c r="I142" s="141">
        <f>I143</f>
        <v>29916.25</v>
      </c>
      <c r="J142" s="62"/>
      <c r="K142" s="62"/>
    </row>
    <row r="143" spans="1:11" ht="25.5" x14ac:dyDescent="0.25">
      <c r="A143" s="157">
        <v>45</v>
      </c>
      <c r="B143" s="158"/>
      <c r="C143" s="159"/>
      <c r="D143" s="160" t="s">
        <v>195</v>
      </c>
      <c r="E143" s="61">
        <v>0</v>
      </c>
      <c r="F143" s="105">
        <v>0</v>
      </c>
      <c r="G143" s="105">
        <v>0</v>
      </c>
      <c r="H143" s="105">
        <v>30000</v>
      </c>
      <c r="I143" s="105">
        <v>29916.25</v>
      </c>
      <c r="J143" s="62"/>
      <c r="K143" s="62"/>
    </row>
    <row r="144" spans="1:11" x14ac:dyDescent="0.25">
      <c r="A144" s="209" t="s">
        <v>204</v>
      </c>
      <c r="B144" s="210"/>
      <c r="C144" s="211"/>
      <c r="D144" s="138" t="s">
        <v>150</v>
      </c>
      <c r="E144" s="109">
        <f t="shared" ref="E144:I144" si="126">E145</f>
        <v>0</v>
      </c>
      <c r="F144" s="146">
        <f t="shared" si="126"/>
        <v>0</v>
      </c>
      <c r="G144" s="146">
        <f t="shared" si="126"/>
        <v>3000</v>
      </c>
      <c r="H144" s="146">
        <f t="shared" si="126"/>
        <v>0</v>
      </c>
      <c r="I144" s="146">
        <f t="shared" si="126"/>
        <v>629.26</v>
      </c>
      <c r="J144" s="62"/>
      <c r="K144" s="62"/>
    </row>
    <row r="145" spans="1:11" x14ac:dyDescent="0.25">
      <c r="A145" s="147">
        <v>4</v>
      </c>
      <c r="B145" s="148"/>
      <c r="C145" s="149"/>
      <c r="D145" s="134" t="s">
        <v>155</v>
      </c>
      <c r="E145" s="61">
        <f>E146</f>
        <v>0</v>
      </c>
      <c r="F145" s="105">
        <v>0</v>
      </c>
      <c r="G145" s="105">
        <f>G146</f>
        <v>3000</v>
      </c>
      <c r="H145" s="105">
        <v>0</v>
      </c>
      <c r="I145" s="105">
        <f>I146</f>
        <v>629.26</v>
      </c>
      <c r="J145" s="62"/>
      <c r="K145" s="62"/>
    </row>
    <row r="146" spans="1:11" x14ac:dyDescent="0.25">
      <c r="A146" s="135">
        <v>42</v>
      </c>
      <c r="B146" s="136"/>
      <c r="C146" s="137"/>
      <c r="D146" s="134" t="s">
        <v>154</v>
      </c>
      <c r="E146" s="61">
        <v>0</v>
      </c>
      <c r="F146" s="105">
        <v>0</v>
      </c>
      <c r="G146" s="105">
        <v>3000</v>
      </c>
      <c r="H146" s="105">
        <v>0</v>
      </c>
      <c r="I146" s="105">
        <v>629.26</v>
      </c>
      <c r="J146" s="62"/>
      <c r="K146" s="62"/>
    </row>
    <row r="147" spans="1:11" x14ac:dyDescent="0.25">
      <c r="A147" s="209" t="s">
        <v>197</v>
      </c>
      <c r="B147" s="210"/>
      <c r="C147" s="211"/>
      <c r="D147" s="138" t="s">
        <v>198</v>
      </c>
      <c r="E147" s="109">
        <f>E148</f>
        <v>2234</v>
      </c>
      <c r="F147" s="146">
        <f>F148</f>
        <v>0</v>
      </c>
      <c r="G147" s="146">
        <f>G148</f>
        <v>0</v>
      </c>
      <c r="H147" s="146">
        <v>0</v>
      </c>
      <c r="I147" s="146">
        <v>0</v>
      </c>
      <c r="J147" s="62"/>
      <c r="K147" s="62"/>
    </row>
    <row r="148" spans="1:11" x14ac:dyDescent="0.25">
      <c r="A148" s="147">
        <v>4</v>
      </c>
      <c r="B148" s="148"/>
      <c r="C148" s="149"/>
      <c r="D148" s="134" t="s">
        <v>155</v>
      </c>
      <c r="E148" s="61">
        <f>E149</f>
        <v>2234</v>
      </c>
      <c r="F148" s="105">
        <f>F149</f>
        <v>0</v>
      </c>
      <c r="G148" s="105">
        <v>0</v>
      </c>
      <c r="H148" s="105">
        <v>0</v>
      </c>
      <c r="I148" s="105">
        <v>0</v>
      </c>
      <c r="J148" s="62"/>
      <c r="K148" s="62"/>
    </row>
    <row r="149" spans="1:11" x14ac:dyDescent="0.25">
      <c r="A149" s="135">
        <v>42</v>
      </c>
      <c r="B149" s="136"/>
      <c r="C149" s="137"/>
      <c r="D149" s="134" t="s">
        <v>154</v>
      </c>
      <c r="E149" s="61">
        <v>2234</v>
      </c>
      <c r="F149" s="105">
        <v>0</v>
      </c>
      <c r="G149" s="105">
        <v>0</v>
      </c>
      <c r="H149" s="105">
        <v>0</v>
      </c>
      <c r="I149" s="105">
        <v>0</v>
      </c>
      <c r="J149" s="62"/>
      <c r="K149" s="62"/>
    </row>
    <row r="150" spans="1:11" ht="25.5" x14ac:dyDescent="0.25">
      <c r="A150" s="206" t="s">
        <v>214</v>
      </c>
      <c r="B150" s="207"/>
      <c r="C150" s="208"/>
      <c r="D150" s="161" t="s">
        <v>215</v>
      </c>
      <c r="E150" s="60">
        <f t="shared" ref="E150:H151" si="127">E151</f>
        <v>0</v>
      </c>
      <c r="F150" s="142">
        <f t="shared" si="127"/>
        <v>0</v>
      </c>
      <c r="G150" s="142">
        <f t="shared" si="127"/>
        <v>0</v>
      </c>
      <c r="H150" s="142">
        <f t="shared" si="127"/>
        <v>3297.5599999999995</v>
      </c>
      <c r="I150" s="142">
        <f>I151</f>
        <v>3277.6299999999997</v>
      </c>
      <c r="J150" s="62" t="e">
        <f t="shared" ref="J150:J156" si="128">(I150/E150)*100</f>
        <v>#DIV/0!</v>
      </c>
      <c r="K150" s="62">
        <f t="shared" ref="K150:K156" si="129">(I150/H150)*100</f>
        <v>99.395613726512948</v>
      </c>
    </row>
    <row r="151" spans="1:11" x14ac:dyDescent="0.25">
      <c r="A151" s="218" t="s">
        <v>143</v>
      </c>
      <c r="B151" s="219"/>
      <c r="C151" s="220"/>
      <c r="D151" s="139" t="s">
        <v>144</v>
      </c>
      <c r="E151" s="140">
        <f t="shared" si="127"/>
        <v>0</v>
      </c>
      <c r="F151" s="141">
        <f t="shared" si="127"/>
        <v>0</v>
      </c>
      <c r="G151" s="141">
        <f t="shared" si="127"/>
        <v>0</v>
      </c>
      <c r="H151" s="141">
        <f t="shared" si="127"/>
        <v>3297.5599999999995</v>
      </c>
      <c r="I151" s="141">
        <f>I152</f>
        <v>3277.6299999999997</v>
      </c>
      <c r="J151" s="62"/>
      <c r="K151" s="62"/>
    </row>
    <row r="152" spans="1:11" x14ac:dyDescent="0.25">
      <c r="A152" s="147">
        <v>3</v>
      </c>
      <c r="B152" s="148"/>
      <c r="C152" s="149"/>
      <c r="D152" s="160" t="s">
        <v>17</v>
      </c>
      <c r="E152" s="61">
        <f>E153+E154+E155</f>
        <v>0</v>
      </c>
      <c r="F152" s="105">
        <f>F153+F154+F155</f>
        <v>0</v>
      </c>
      <c r="G152" s="105">
        <f>G153+G154+G155</f>
        <v>0</v>
      </c>
      <c r="H152" s="105">
        <f>H153+H154+H155</f>
        <v>3297.5599999999995</v>
      </c>
      <c r="I152" s="105">
        <f>I153+I154+I155</f>
        <v>3277.6299999999997</v>
      </c>
      <c r="J152" s="62"/>
      <c r="K152" s="62"/>
    </row>
    <row r="153" spans="1:11" x14ac:dyDescent="0.25">
      <c r="A153" s="163">
        <v>31</v>
      </c>
      <c r="B153" s="148"/>
      <c r="C153" s="149"/>
      <c r="D153" s="160" t="s">
        <v>216</v>
      </c>
      <c r="E153" s="61">
        <v>0</v>
      </c>
      <c r="F153" s="105">
        <v>0</v>
      </c>
      <c r="G153" s="105">
        <v>0</v>
      </c>
      <c r="H153" s="105">
        <v>1227.0899999999999</v>
      </c>
      <c r="I153" s="105">
        <v>1227.0899999999999</v>
      </c>
      <c r="J153" s="62"/>
      <c r="K153" s="62"/>
    </row>
    <row r="154" spans="1:11" x14ac:dyDescent="0.25">
      <c r="A154" s="163">
        <v>32</v>
      </c>
      <c r="B154" s="148"/>
      <c r="C154" s="149"/>
      <c r="D154" s="160" t="s">
        <v>30</v>
      </c>
      <c r="E154" s="61">
        <v>0</v>
      </c>
      <c r="F154" s="105">
        <v>0</v>
      </c>
      <c r="G154" s="105">
        <v>0</v>
      </c>
      <c r="H154" s="105">
        <v>1533.35</v>
      </c>
      <c r="I154" s="105">
        <v>1533.35</v>
      </c>
      <c r="J154" s="62"/>
      <c r="K154" s="62"/>
    </row>
    <row r="155" spans="1:11" x14ac:dyDescent="0.25">
      <c r="A155" s="162">
        <v>34</v>
      </c>
      <c r="B155" s="158"/>
      <c r="C155" s="159"/>
      <c r="D155" s="160" t="s">
        <v>57</v>
      </c>
      <c r="E155" s="61">
        <v>0</v>
      </c>
      <c r="F155" s="105">
        <v>0</v>
      </c>
      <c r="G155" s="105">
        <v>0</v>
      </c>
      <c r="H155" s="105">
        <v>537.12</v>
      </c>
      <c r="I155" s="105">
        <v>517.19000000000005</v>
      </c>
      <c r="J155" s="62"/>
      <c r="K155" s="62"/>
    </row>
    <row r="156" spans="1:11" ht="25.5" customHeight="1" x14ac:dyDescent="0.25">
      <c r="A156" s="206" t="s">
        <v>156</v>
      </c>
      <c r="B156" s="207"/>
      <c r="C156" s="208"/>
      <c r="D156" s="57" t="s">
        <v>157</v>
      </c>
      <c r="E156" s="60">
        <f>E157</f>
        <v>44007</v>
      </c>
      <c r="F156" s="60">
        <f t="shared" ref="F156:I156" si="130">F157</f>
        <v>33594.75</v>
      </c>
      <c r="G156" s="60">
        <f>G157</f>
        <v>59033.98</v>
      </c>
      <c r="H156" s="60">
        <f t="shared" si="130"/>
        <v>57940.47</v>
      </c>
      <c r="I156" s="60">
        <f t="shared" si="130"/>
        <v>57940.32</v>
      </c>
      <c r="J156" s="62">
        <f t="shared" si="128"/>
        <v>131.66159929102187</v>
      </c>
      <c r="K156" s="62">
        <f t="shared" si="129"/>
        <v>99.999741113594681</v>
      </c>
    </row>
    <row r="157" spans="1:11" ht="15" customHeight="1" x14ac:dyDescent="0.25">
      <c r="A157" s="209" t="s">
        <v>136</v>
      </c>
      <c r="B157" s="210"/>
      <c r="C157" s="211"/>
      <c r="D157" s="110" t="s">
        <v>137</v>
      </c>
      <c r="E157" s="111">
        <f>E158</f>
        <v>44007</v>
      </c>
      <c r="F157" s="111">
        <f t="shared" ref="F157:I157" si="131">F158</f>
        <v>33594.75</v>
      </c>
      <c r="G157" s="111">
        <f t="shared" si="131"/>
        <v>59033.98</v>
      </c>
      <c r="H157" s="111">
        <f t="shared" si="131"/>
        <v>57940.47</v>
      </c>
      <c r="I157" s="111">
        <f t="shared" si="131"/>
        <v>57940.32</v>
      </c>
      <c r="J157" s="62"/>
      <c r="K157" s="62"/>
    </row>
    <row r="158" spans="1:11" x14ac:dyDescent="0.25">
      <c r="A158" s="212">
        <v>3</v>
      </c>
      <c r="B158" s="213"/>
      <c r="C158" s="214"/>
      <c r="D158" s="58" t="s">
        <v>17</v>
      </c>
      <c r="E158" s="61">
        <f>E159</f>
        <v>44007</v>
      </c>
      <c r="F158" s="61">
        <f t="shared" ref="F158:I158" si="132">F159</f>
        <v>33594.75</v>
      </c>
      <c r="G158" s="61">
        <f t="shared" si="132"/>
        <v>59033.98</v>
      </c>
      <c r="H158" s="61">
        <f t="shared" si="132"/>
        <v>57940.47</v>
      </c>
      <c r="I158" s="61">
        <f t="shared" si="132"/>
        <v>57940.32</v>
      </c>
      <c r="J158" s="62"/>
      <c r="K158" s="62"/>
    </row>
    <row r="159" spans="1:11" x14ac:dyDescent="0.25">
      <c r="A159" s="215">
        <v>32</v>
      </c>
      <c r="B159" s="216"/>
      <c r="C159" s="217"/>
      <c r="D159" s="58" t="s">
        <v>30</v>
      </c>
      <c r="E159" s="61">
        <v>44007</v>
      </c>
      <c r="F159" s="59">
        <v>33594.75</v>
      </c>
      <c r="G159" s="59">
        <v>59033.98</v>
      </c>
      <c r="H159" s="59">
        <v>57940.47</v>
      </c>
      <c r="I159" s="59">
        <v>57940.32</v>
      </c>
      <c r="J159" s="62"/>
      <c r="K159" s="62"/>
    </row>
    <row r="160" spans="1:11" ht="8.25" customHeight="1" x14ac:dyDescent="0.25">
      <c r="G160">
        <v>0</v>
      </c>
    </row>
    <row r="161" spans="1:4" ht="7.5" customHeight="1" x14ac:dyDescent="0.25"/>
    <row r="162" spans="1:4" x14ac:dyDescent="0.25">
      <c r="A162" s="171"/>
      <c r="B162" s="171"/>
      <c r="C162" s="171"/>
      <c r="D162" s="171"/>
    </row>
    <row r="164" spans="1:4" x14ac:dyDescent="0.25">
      <c r="A164" s="244"/>
      <c r="B164" s="244"/>
      <c r="C164" s="244"/>
      <c r="D164" s="244"/>
    </row>
  </sheetData>
  <mergeCells count="137">
    <mergeCell ref="A115:C115"/>
    <mergeCell ref="A114:C114"/>
    <mergeCell ref="A47:C47"/>
    <mergeCell ref="A48:C48"/>
    <mergeCell ref="A59:C59"/>
    <mergeCell ref="A56:C56"/>
    <mergeCell ref="A14:C14"/>
    <mergeCell ref="A15:C15"/>
    <mergeCell ref="A53:C53"/>
    <mergeCell ref="A60:C60"/>
    <mergeCell ref="A90:C90"/>
    <mergeCell ref="A49:C49"/>
    <mergeCell ref="A50:C50"/>
    <mergeCell ref="A51:C51"/>
    <mergeCell ref="A52:C52"/>
    <mergeCell ref="A55:C55"/>
    <mergeCell ref="A63:C63"/>
    <mergeCell ref="A64:C64"/>
    <mergeCell ref="A65:C65"/>
    <mergeCell ref="A88:C88"/>
    <mergeCell ref="A25:C25"/>
    <mergeCell ref="A26:C26"/>
    <mergeCell ref="A39:C39"/>
    <mergeCell ref="A113:C113"/>
    <mergeCell ref="A119:C119"/>
    <mergeCell ref="A164:D164"/>
    <mergeCell ref="A102:C102"/>
    <mergeCell ref="A103:C103"/>
    <mergeCell ref="A67:C67"/>
    <mergeCell ref="A68:C68"/>
    <mergeCell ref="A69:C69"/>
    <mergeCell ref="A70:C70"/>
    <mergeCell ref="A71:C71"/>
    <mergeCell ref="A72:C72"/>
    <mergeCell ref="A73:C73"/>
    <mergeCell ref="A74:C74"/>
    <mergeCell ref="A75:C75"/>
    <mergeCell ref="A76:C76"/>
    <mergeCell ref="A77:C77"/>
    <mergeCell ref="A78:C78"/>
    <mergeCell ref="A79:C79"/>
    <mergeCell ref="A84:C84"/>
    <mergeCell ref="A85:C85"/>
    <mergeCell ref="A94:C94"/>
    <mergeCell ref="A95:C95"/>
    <mergeCell ref="A96:C96"/>
    <mergeCell ref="A86:C86"/>
    <mergeCell ref="A89:C89"/>
    <mergeCell ref="A83:C83"/>
    <mergeCell ref="A1:K1"/>
    <mergeCell ref="A7:C7"/>
    <mergeCell ref="A10:C10"/>
    <mergeCell ref="A11:C11"/>
    <mergeCell ref="A13:C13"/>
    <mergeCell ref="A12:C12"/>
    <mergeCell ref="A112:C112"/>
    <mergeCell ref="A91:C91"/>
    <mergeCell ref="A97:C97"/>
    <mergeCell ref="A98:C98"/>
    <mergeCell ref="A99:C99"/>
    <mergeCell ref="A104:C104"/>
    <mergeCell ref="A92:C92"/>
    <mergeCell ref="A110:C110"/>
    <mergeCell ref="A109:C109"/>
    <mergeCell ref="A93:C93"/>
    <mergeCell ref="A16:C16"/>
    <mergeCell ref="A18:C18"/>
    <mergeCell ref="A36:C36"/>
    <mergeCell ref="A37:C37"/>
    <mergeCell ref="A80:C80"/>
    <mergeCell ref="A20:C20"/>
    <mergeCell ref="A40:C40"/>
    <mergeCell ref="A132:C132"/>
    <mergeCell ref="A5:C5"/>
    <mergeCell ref="A3:K3"/>
    <mergeCell ref="A108:C108"/>
    <mergeCell ref="A111:C111"/>
    <mergeCell ref="A121:C121"/>
    <mergeCell ref="A122:C122"/>
    <mergeCell ref="A123:C123"/>
    <mergeCell ref="A125:C125"/>
    <mergeCell ref="A124:C124"/>
    <mergeCell ref="A118:C118"/>
    <mergeCell ref="A43:C43"/>
    <mergeCell ref="A27:C27"/>
    <mergeCell ref="A28:C28"/>
    <mergeCell ref="A29:C29"/>
    <mergeCell ref="A30:C30"/>
    <mergeCell ref="A31:C31"/>
    <mergeCell ref="A32:C32"/>
    <mergeCell ref="A33:C33"/>
    <mergeCell ref="A34:C34"/>
    <mergeCell ref="A35:C35"/>
    <mergeCell ref="A66:C66"/>
    <mergeCell ref="A87:C87"/>
    <mergeCell ref="A82:C82"/>
    <mergeCell ref="A133:C133"/>
    <mergeCell ref="A136:C136"/>
    <mergeCell ref="A42:C42"/>
    <mergeCell ref="A57:C57"/>
    <mergeCell ref="A58:C58"/>
    <mergeCell ref="A44:C44"/>
    <mergeCell ref="A45:C45"/>
    <mergeCell ref="A46:C46"/>
    <mergeCell ref="A8:C8"/>
    <mergeCell ref="A9:C9"/>
    <mergeCell ref="A22:C22"/>
    <mergeCell ref="A100:C100"/>
    <mergeCell ref="A101:C101"/>
    <mergeCell ref="A23:C23"/>
    <mergeCell ref="A24:C24"/>
    <mergeCell ref="A126:C126"/>
    <mergeCell ref="A127:C127"/>
    <mergeCell ref="A128:C128"/>
    <mergeCell ref="A130:C130"/>
    <mergeCell ref="A131:C131"/>
    <mergeCell ref="A129:C129"/>
    <mergeCell ref="A105:C105"/>
    <mergeCell ref="A106:C106"/>
    <mergeCell ref="A107:C107"/>
    <mergeCell ref="A162:D162"/>
    <mergeCell ref="A156:C156"/>
    <mergeCell ref="A157:C157"/>
    <mergeCell ref="A158:C158"/>
    <mergeCell ref="A159:C159"/>
    <mergeCell ref="A134:C134"/>
    <mergeCell ref="A135:C135"/>
    <mergeCell ref="A138:C138"/>
    <mergeCell ref="A139:C139"/>
    <mergeCell ref="A140:C140"/>
    <mergeCell ref="A141:C141"/>
    <mergeCell ref="A137:C137"/>
    <mergeCell ref="A144:C144"/>
    <mergeCell ref="A147:C147"/>
    <mergeCell ref="A142:C142"/>
    <mergeCell ref="A150:C150"/>
    <mergeCell ref="A151:C151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9D0E02FAA450F4AB97E6AD73AC4E38A" ma:contentTypeVersion="17" ma:contentTypeDescription="Create a new document." ma:contentTypeScope="" ma:versionID="cba179d83bf94a8faa4152c0b02d6bd6">
  <xsd:schema xmlns:xsd="http://www.w3.org/2001/XMLSchema" xmlns:xs="http://www.w3.org/2001/XMLSchema" xmlns:p="http://schemas.microsoft.com/office/2006/metadata/properties" xmlns:ns3="f9c8e87a-1df1-4a78-94b4-feb50775094c" xmlns:ns4="bc39634f-0dea-49af-ac54-cef8e4dadb9c" targetNamespace="http://schemas.microsoft.com/office/2006/metadata/properties" ma:root="true" ma:fieldsID="928d82ebe88718d3dc5fe66b174c2a64" ns3:_="" ns4:_="">
    <xsd:import namespace="f9c8e87a-1df1-4a78-94b4-feb50775094c"/>
    <xsd:import namespace="bc39634f-0dea-49af-ac54-cef8e4dadb9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LengthInSeconds" minOccurs="0"/>
                <xsd:element ref="ns3:MediaServiceSearchProperties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c8e87a-1df1-4a78-94b4-feb50775094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activity" ma:index="23" nillable="true" ma:displayName="_activity" ma:hidden="true" ma:internalName="_activity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39634f-0dea-49af-ac54-cef8e4dadb9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9c8e87a-1df1-4a78-94b4-feb50775094c" xsi:nil="true"/>
  </documentManagement>
</p:properties>
</file>

<file path=customXml/itemProps1.xml><?xml version="1.0" encoding="utf-8"?>
<ds:datastoreItem xmlns:ds="http://schemas.openxmlformats.org/officeDocument/2006/customXml" ds:itemID="{29CCA0D8-479C-400A-AA95-6C466DFBEFE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F755EA5-FB84-4C66-946E-9F2841E75E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9c8e87a-1df1-4a78-94b4-feb50775094c"/>
    <ds:schemaRef ds:uri="bc39634f-0dea-49af-ac54-cef8e4dadb9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E8FCE7C-5B5C-41F6-93FB-80B5AF1F86F3}">
  <ds:schemaRefs>
    <ds:schemaRef ds:uri="http://purl.org/dc/terms/"/>
    <ds:schemaRef ds:uri="http://schemas.microsoft.com/office/2006/metadata/properties"/>
    <ds:schemaRef ds:uri="http://purl.org/dc/dcmitype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bc39634f-0dea-49af-ac54-cef8e4dadb9c"/>
    <ds:schemaRef ds:uri="f9c8e87a-1df1-4a78-94b4-feb50775094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5</vt:i4>
      </vt:variant>
      <vt:variant>
        <vt:lpstr>Imenovani rasponi</vt:lpstr>
      </vt:variant>
      <vt:variant>
        <vt:i4>3</vt:i4>
      </vt:variant>
    </vt:vector>
  </HeadingPairs>
  <TitlesOfParts>
    <vt:vector size="8" baseType="lpstr">
      <vt:lpstr>SAŽETAK</vt:lpstr>
      <vt:lpstr> Račun prihoda i rashoda</vt:lpstr>
      <vt:lpstr>Rashodi prema funkcijskoj kl</vt:lpstr>
      <vt:lpstr>Račun financiranja</vt:lpstr>
      <vt:lpstr>POSEBNI DIO</vt:lpstr>
      <vt:lpstr>' Račun prihoda i rashoda'!Ispis_naslova</vt:lpstr>
      <vt:lpstr>'POSEBNI DIO'!Ispis_naslova</vt:lpstr>
      <vt:lpstr>'Rashodi prema funkcijskoj kl'!Ispis_naslova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Korisnik</cp:lastModifiedBy>
  <cp:lastPrinted>2025-03-10T12:18:45Z</cp:lastPrinted>
  <dcterms:created xsi:type="dcterms:W3CDTF">2022-08-12T12:51:27Z</dcterms:created>
  <dcterms:modified xsi:type="dcterms:W3CDTF">2025-03-27T07:39:39Z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0x01010059D0E02FAA450F4AB97E6AD73AC4E38A</vt:lpwstr>
  </property>
</Properties>
</file>