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I\ZAVRŠNI RAČUNI\ZAVRŠNI RAČUN 2025\godišnji izvještaj o izvršenju za 2025\"/>
    </mc:Choice>
  </mc:AlternateContent>
  <xr:revisionPtr revIDLastSave="0" documentId="13_ncr:1_{1C6F2E0E-7130-4C92-8E2F-39E2CF3C9A3E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definedNames>
    <definedName name="_xlnm.Print_Titles" localSheetId="1">' Račun prihoda i rashoda'!$44:$44</definedName>
    <definedName name="_xlnm.Print_Titles" localSheetId="4">'POSEBNI DIO'!$5:$5</definedName>
    <definedName name="_xlnm.Print_Titles" localSheetId="2">'Rashodi prema funkcijskoj kl'!$9:$9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H11" i="3" s="1"/>
  <c r="H32" i="3"/>
  <c r="H34" i="3"/>
  <c r="K25" i="3"/>
  <c r="G12" i="3"/>
  <c r="G21" i="3"/>
  <c r="I32" i="3"/>
  <c r="I34" i="3"/>
  <c r="I12" i="3"/>
  <c r="I26" i="3"/>
  <c r="J25" i="3"/>
  <c r="I11" i="3" l="1"/>
  <c r="I33" i="3" l="1"/>
  <c r="H33" i="3"/>
  <c r="G33" i="3"/>
  <c r="F33" i="3"/>
  <c r="E33" i="3"/>
  <c r="E11" i="3" s="1"/>
  <c r="E71" i="3"/>
  <c r="E61" i="3"/>
  <c r="E63" i="3"/>
  <c r="E64" i="3"/>
  <c r="E65" i="3"/>
  <c r="E66" i="3"/>
  <c r="E67" i="3"/>
  <c r="E68" i="3"/>
  <c r="E70" i="3"/>
  <c r="E69" i="3"/>
  <c r="E56" i="3"/>
  <c r="I117" i="3"/>
  <c r="H117" i="3"/>
  <c r="I106" i="3"/>
  <c r="H106" i="3"/>
  <c r="E114" i="3"/>
  <c r="E117" i="3"/>
  <c r="E106" i="3"/>
  <c r="E118" i="3"/>
  <c r="E96" i="3"/>
  <c r="G80" i="3"/>
  <c r="F80" i="3"/>
  <c r="E80" i="3"/>
  <c r="I61" i="3"/>
  <c r="I62" i="3"/>
  <c r="I63" i="3"/>
  <c r="I64" i="3"/>
  <c r="I65" i="3"/>
  <c r="I66" i="3"/>
  <c r="I67" i="3"/>
  <c r="I68" i="3"/>
  <c r="I69" i="3"/>
  <c r="H69" i="3"/>
  <c r="H65" i="3"/>
  <c r="H64" i="3"/>
  <c r="H63" i="3"/>
  <c r="H61" i="3"/>
  <c r="H66" i="3"/>
  <c r="H67" i="3"/>
  <c r="H68" i="3"/>
  <c r="G67" i="3"/>
  <c r="G68" i="3"/>
  <c r="G69" i="3"/>
  <c r="F68" i="3"/>
  <c r="I53" i="3"/>
  <c r="I55" i="3"/>
  <c r="H53" i="3"/>
  <c r="H55" i="3"/>
  <c r="G56" i="3"/>
  <c r="G55" i="3"/>
  <c r="G53" i="3"/>
  <c r="G48" i="3"/>
  <c r="I48" i="3"/>
  <c r="I54" i="3"/>
  <c r="H48" i="3"/>
  <c r="H54" i="3"/>
  <c r="G54" i="3"/>
  <c r="F54" i="3"/>
  <c r="F48" i="3"/>
  <c r="E54" i="3"/>
  <c r="E48" i="3"/>
  <c r="I122" i="7"/>
  <c r="I149" i="7"/>
  <c r="I131" i="7"/>
  <c r="H122" i="7"/>
  <c r="H123" i="7"/>
  <c r="I126" i="7"/>
  <c r="H126" i="7"/>
  <c r="G126" i="7"/>
  <c r="F126" i="7"/>
  <c r="E126" i="7"/>
  <c r="I123" i="7"/>
  <c r="I102" i="7"/>
  <c r="I103" i="7"/>
  <c r="E73" i="7"/>
  <c r="F73" i="7"/>
  <c r="G73" i="7"/>
  <c r="H73" i="7"/>
  <c r="I73" i="7"/>
  <c r="I70" i="7"/>
  <c r="I63" i="7"/>
  <c r="H149" i="7"/>
  <c r="E102" i="7" l="1"/>
  <c r="F102" i="7"/>
  <c r="G102" i="7"/>
  <c r="H103" i="7"/>
  <c r="H102" i="7" s="1"/>
  <c r="H120" i="7"/>
  <c r="I75" i="7"/>
  <c r="H75" i="7"/>
  <c r="G75" i="7"/>
  <c r="F75" i="7"/>
  <c r="E75" i="7"/>
  <c r="H70" i="7"/>
  <c r="H63" i="7"/>
  <c r="H24" i="7"/>
  <c r="G70" i="7"/>
  <c r="F70" i="7"/>
  <c r="E70" i="7"/>
  <c r="G63" i="7"/>
  <c r="F63" i="7"/>
  <c r="E63" i="7"/>
  <c r="G20" i="7"/>
  <c r="F20" i="7"/>
  <c r="E149" i="7"/>
  <c r="E90" i="7"/>
  <c r="E40" i="7"/>
  <c r="E20" i="7"/>
  <c r="L37" i="1" l="1"/>
  <c r="K37" i="1"/>
  <c r="K13" i="3" l="1"/>
  <c r="K15" i="3"/>
  <c r="K17" i="3"/>
  <c r="K19" i="3"/>
  <c r="K20" i="3"/>
  <c r="K22" i="3"/>
  <c r="K24" i="3"/>
  <c r="K30" i="3"/>
  <c r="K35" i="3"/>
  <c r="K36" i="3"/>
  <c r="K37" i="3"/>
  <c r="K38" i="3"/>
  <c r="J13" i="3"/>
  <c r="J15" i="3"/>
  <c r="J17" i="3"/>
  <c r="J19" i="3"/>
  <c r="J20" i="3"/>
  <c r="J22" i="3"/>
  <c r="J23" i="3"/>
  <c r="J24" i="3"/>
  <c r="J30" i="3"/>
  <c r="J35" i="3"/>
  <c r="J36" i="3"/>
  <c r="J37" i="3"/>
  <c r="J38" i="3"/>
  <c r="K51" i="3"/>
  <c r="K52" i="3"/>
  <c r="K57" i="3"/>
  <c r="K59" i="3"/>
  <c r="K73" i="3"/>
  <c r="K75" i="3"/>
  <c r="K78" i="3"/>
  <c r="K79" i="3"/>
  <c r="K81" i="3"/>
  <c r="K82" i="3"/>
  <c r="K83" i="3"/>
  <c r="K85" i="3"/>
  <c r="K86" i="3"/>
  <c r="K87" i="3"/>
  <c r="K88" i="3"/>
  <c r="K89" i="3"/>
  <c r="K91" i="3"/>
  <c r="K92" i="3"/>
  <c r="K93" i="3"/>
  <c r="K95" i="3"/>
  <c r="K97" i="3"/>
  <c r="K99" i="3"/>
  <c r="K101" i="3"/>
  <c r="K102" i="3"/>
  <c r="K103" i="3"/>
  <c r="K106" i="3"/>
  <c r="K109" i="3"/>
  <c r="K110" i="3"/>
  <c r="K111" i="3"/>
  <c r="K113" i="3"/>
  <c r="K115" i="3"/>
  <c r="K121" i="3"/>
  <c r="J51" i="3"/>
  <c r="J52" i="3"/>
  <c r="J57" i="3"/>
  <c r="J59" i="3"/>
  <c r="J73" i="3"/>
  <c r="J75" i="3"/>
  <c r="J78" i="3"/>
  <c r="J79" i="3"/>
  <c r="J81" i="3"/>
  <c r="J82" i="3"/>
  <c r="J83" i="3"/>
  <c r="J85" i="3"/>
  <c r="J86" i="3"/>
  <c r="J87" i="3"/>
  <c r="J88" i="3"/>
  <c r="J89" i="3"/>
  <c r="J91" i="3"/>
  <c r="J92" i="3"/>
  <c r="J93" i="3"/>
  <c r="J95" i="3"/>
  <c r="J97" i="3"/>
  <c r="J99" i="3"/>
  <c r="J101" i="3"/>
  <c r="J102" i="3"/>
  <c r="J103" i="3"/>
  <c r="J106" i="3"/>
  <c r="J109" i="3"/>
  <c r="J110" i="3"/>
  <c r="J111" i="3"/>
  <c r="J113" i="3"/>
  <c r="J115" i="3"/>
  <c r="J121" i="3"/>
  <c r="H56" i="3" l="1"/>
  <c r="H71" i="3"/>
  <c r="H80" i="3"/>
  <c r="H96" i="3"/>
  <c r="H100" i="3"/>
  <c r="I56" i="3" l="1"/>
  <c r="K56" i="3" s="1"/>
  <c r="F120" i="3"/>
  <c r="G120" i="3"/>
  <c r="I120" i="3"/>
  <c r="H120" i="3"/>
  <c r="E120" i="3"/>
  <c r="J120" i="3" s="1"/>
  <c r="E119" i="3"/>
  <c r="F119" i="3"/>
  <c r="G119" i="3"/>
  <c r="G29" i="3" s="1"/>
  <c r="H119" i="3"/>
  <c r="H29" i="3" s="1"/>
  <c r="I119" i="3"/>
  <c r="I96" i="3"/>
  <c r="I100" i="3"/>
  <c r="K100" i="3" s="1"/>
  <c r="I80" i="3"/>
  <c r="K80" i="3" s="1"/>
  <c r="I71" i="3"/>
  <c r="K71" i="3" s="1"/>
  <c r="K69" i="3"/>
  <c r="J119" i="3" l="1"/>
  <c r="E29" i="3"/>
  <c r="E116" i="3"/>
  <c r="K96" i="3"/>
  <c r="J96" i="3"/>
  <c r="I29" i="3"/>
  <c r="K119" i="3"/>
  <c r="K120" i="3"/>
  <c r="K61" i="3"/>
  <c r="I160" i="7"/>
  <c r="I159" i="7" s="1"/>
  <c r="I158" i="7" s="1"/>
  <c r="K29" i="3" l="1"/>
  <c r="J29" i="3"/>
  <c r="I153" i="7"/>
  <c r="I29" i="7"/>
  <c r="I20" i="7"/>
  <c r="I40" i="7"/>
  <c r="I81" i="7"/>
  <c r="H160" i="7" l="1"/>
  <c r="H159" i="7" s="1"/>
  <c r="H158" i="7" s="1"/>
  <c r="K158" i="7" s="1"/>
  <c r="G160" i="7"/>
  <c r="G159" i="7" s="1"/>
  <c r="G158" i="7" s="1"/>
  <c r="F160" i="7"/>
  <c r="F159" i="7" s="1"/>
  <c r="F158" i="7" s="1"/>
  <c r="E160" i="7"/>
  <c r="E159" i="7" s="1"/>
  <c r="E158" i="7" s="1"/>
  <c r="J158" i="7" s="1"/>
  <c r="G149" i="7"/>
  <c r="H131" i="7"/>
  <c r="H119" i="7"/>
  <c r="H36" i="7"/>
  <c r="H81" i="7"/>
  <c r="H40" i="7" l="1"/>
  <c r="H29" i="7"/>
  <c r="H20" i="7"/>
  <c r="E100" i="3" l="1"/>
  <c r="J100" i="3" s="1"/>
  <c r="H12" i="3" l="1"/>
  <c r="I70" i="3"/>
  <c r="H70" i="3"/>
  <c r="G70" i="3"/>
  <c r="F70" i="3"/>
  <c r="J70" i="3"/>
  <c r="G117" i="3"/>
  <c r="F117" i="3"/>
  <c r="K117" i="3" l="1"/>
  <c r="J117" i="3"/>
  <c r="K70" i="3"/>
  <c r="I118" i="3"/>
  <c r="I116" i="3" s="1"/>
  <c r="H118" i="3"/>
  <c r="H116" i="3" s="1"/>
  <c r="G118" i="3"/>
  <c r="G116" i="3" s="1"/>
  <c r="F118" i="3"/>
  <c r="J118" i="3"/>
  <c r="I114" i="3"/>
  <c r="H114" i="3"/>
  <c r="G114" i="3"/>
  <c r="F114" i="3"/>
  <c r="E112" i="3"/>
  <c r="I112" i="3"/>
  <c r="H112" i="3"/>
  <c r="G112" i="3"/>
  <c r="F112" i="3"/>
  <c r="I72" i="3"/>
  <c r="H72" i="3"/>
  <c r="G72" i="3"/>
  <c r="F72" i="3"/>
  <c r="E72" i="3"/>
  <c r="J71" i="3"/>
  <c r="F55" i="3"/>
  <c r="E55" i="3"/>
  <c r="G65" i="3"/>
  <c r="F65" i="3"/>
  <c r="G61" i="3"/>
  <c r="F61" i="3"/>
  <c r="J61" i="3"/>
  <c r="F69" i="3"/>
  <c r="J69" i="3"/>
  <c r="G66" i="3"/>
  <c r="F66" i="3"/>
  <c r="J65" i="3" l="1"/>
  <c r="J72" i="3"/>
  <c r="K66" i="3"/>
  <c r="J112" i="3"/>
  <c r="K65" i="3"/>
  <c r="K116" i="3"/>
  <c r="K118" i="3"/>
  <c r="K55" i="3"/>
  <c r="J55" i="3"/>
  <c r="K48" i="3"/>
  <c r="K112" i="3"/>
  <c r="J66" i="3"/>
  <c r="J48" i="3"/>
  <c r="K72" i="3"/>
  <c r="K114" i="3"/>
  <c r="J114" i="3"/>
  <c r="F116" i="3"/>
  <c r="G155" i="7"/>
  <c r="F156" i="7"/>
  <c r="F155" i="7" s="1"/>
  <c r="F152" i="7"/>
  <c r="I152" i="7"/>
  <c r="H152" i="7"/>
  <c r="G153" i="7"/>
  <c r="G152" i="7" s="1"/>
  <c r="J116" i="3" l="1"/>
  <c r="E156" i="7"/>
  <c r="E155" i="7" s="1"/>
  <c r="E153" i="7"/>
  <c r="E152" i="7" s="1"/>
  <c r="I120" i="7" l="1"/>
  <c r="I119" i="7" s="1"/>
  <c r="G120" i="7"/>
  <c r="G119" i="7" s="1"/>
  <c r="F119" i="7"/>
  <c r="E120" i="7"/>
  <c r="E119" i="7" s="1"/>
  <c r="G90" i="7"/>
  <c r="F90" i="7"/>
  <c r="I90" i="7"/>
  <c r="H90" i="7"/>
  <c r="E16" i="7"/>
  <c r="E18" i="7"/>
  <c r="G18" i="7"/>
  <c r="F18" i="7"/>
  <c r="G16" i="7"/>
  <c r="F16" i="7"/>
  <c r="F11" i="7"/>
  <c r="G11" i="7"/>
  <c r="E81" i="7"/>
  <c r="I37" i="7"/>
  <c r="I36" i="7" s="1"/>
  <c r="K36" i="7" s="1"/>
  <c r="H37" i="7"/>
  <c r="G37" i="7"/>
  <c r="G36" i="7" s="1"/>
  <c r="F36" i="7"/>
  <c r="E37" i="7"/>
  <c r="E36" i="7" s="1"/>
  <c r="F29" i="7"/>
  <c r="E29" i="7"/>
  <c r="I18" i="7"/>
  <c r="I16" i="7"/>
  <c r="H18" i="7"/>
  <c r="H16" i="7"/>
  <c r="F90" i="3" l="1"/>
  <c r="G90" i="3"/>
  <c r="E90" i="3"/>
  <c r="F62" i="3" l="1"/>
  <c r="G62" i="3"/>
  <c r="H62" i="3"/>
  <c r="E62" i="3"/>
  <c r="J62" i="3" s="1"/>
  <c r="F53" i="3"/>
  <c r="E53" i="3"/>
  <c r="F67" i="3"/>
  <c r="K67" i="3"/>
  <c r="F60" i="7"/>
  <c r="G60" i="7"/>
  <c r="H60" i="7"/>
  <c r="I60" i="7"/>
  <c r="E60" i="7"/>
  <c r="J67" i="3" l="1"/>
  <c r="K62" i="3"/>
  <c r="J53" i="3"/>
  <c r="K27" i="3"/>
  <c r="K53" i="3"/>
  <c r="J30" i="1"/>
  <c r="K32" i="3" l="1"/>
  <c r="H90" i="3"/>
  <c r="I90" i="3"/>
  <c r="F33" i="7"/>
  <c r="F32" i="7" s="1"/>
  <c r="G33" i="7"/>
  <c r="G32" i="7" s="1"/>
  <c r="H33" i="7"/>
  <c r="H32" i="7" s="1"/>
  <c r="I33" i="7"/>
  <c r="I32" i="7" s="1"/>
  <c r="K32" i="7" l="1"/>
  <c r="K90" i="3"/>
  <c r="J90" i="3"/>
  <c r="E33" i="7"/>
  <c r="E32" i="7" s="1"/>
  <c r="J32" i="7" s="1"/>
  <c r="J54" i="3" l="1"/>
  <c r="K54" i="3"/>
  <c r="F108" i="3"/>
  <c r="G108" i="3"/>
  <c r="H108" i="3"/>
  <c r="I108" i="3"/>
  <c r="E108" i="3"/>
  <c r="F107" i="3"/>
  <c r="G107" i="3"/>
  <c r="H107" i="3"/>
  <c r="I107" i="3"/>
  <c r="K107" i="3" s="1"/>
  <c r="E107" i="3"/>
  <c r="F64" i="3"/>
  <c r="G64" i="3"/>
  <c r="F63" i="3"/>
  <c r="G63" i="3"/>
  <c r="J63" i="3"/>
  <c r="F50" i="3"/>
  <c r="G50" i="3"/>
  <c r="H50" i="3"/>
  <c r="I50" i="3"/>
  <c r="E50" i="3"/>
  <c r="F49" i="3"/>
  <c r="G49" i="3"/>
  <c r="H49" i="3"/>
  <c r="I49" i="3"/>
  <c r="E49" i="3"/>
  <c r="F123" i="7"/>
  <c r="G123" i="7"/>
  <c r="E123" i="7"/>
  <c r="J32" i="3"/>
  <c r="F53" i="7"/>
  <c r="H53" i="7"/>
  <c r="I53" i="7"/>
  <c r="E53" i="7"/>
  <c r="F14" i="7"/>
  <c r="G14" i="7"/>
  <c r="H14" i="7"/>
  <c r="I14" i="7"/>
  <c r="E14" i="7"/>
  <c r="K49" i="3" l="1"/>
  <c r="J107" i="3"/>
  <c r="E105" i="3"/>
  <c r="J108" i="3"/>
  <c r="J49" i="3"/>
  <c r="K108" i="3"/>
  <c r="K63" i="3"/>
  <c r="K64" i="3"/>
  <c r="K23" i="3"/>
  <c r="J64" i="3"/>
  <c r="J50" i="3"/>
  <c r="K50" i="3"/>
  <c r="H105" i="3"/>
  <c r="H104" i="3" s="1"/>
  <c r="G105" i="3"/>
  <c r="G104" i="3" s="1"/>
  <c r="F105" i="3"/>
  <c r="F104" i="3" s="1"/>
  <c r="I105" i="3"/>
  <c r="F34" i="3"/>
  <c r="E34" i="3"/>
  <c r="I104" i="3" l="1"/>
  <c r="K104" i="3" s="1"/>
  <c r="K105" i="3"/>
  <c r="K34" i="3"/>
  <c r="J34" i="3"/>
  <c r="E104" i="3"/>
  <c r="J105" i="3"/>
  <c r="F21" i="3"/>
  <c r="H21" i="3"/>
  <c r="E21" i="3"/>
  <c r="I110" i="7"/>
  <c r="I28" i="7"/>
  <c r="I27" i="7" s="1"/>
  <c r="I166" i="7"/>
  <c r="I147" i="7"/>
  <c r="I146" i="7" s="1"/>
  <c r="I141" i="7"/>
  <c r="I139" i="7"/>
  <c r="I136" i="7"/>
  <c r="I134" i="7"/>
  <c r="I129" i="7"/>
  <c r="I116" i="7"/>
  <c r="I106" i="7"/>
  <c r="I105" i="7" s="1"/>
  <c r="I99" i="7"/>
  <c r="I98" i="7" s="1"/>
  <c r="I95" i="7"/>
  <c r="I94" i="7" s="1"/>
  <c r="I85" i="7"/>
  <c r="I84" i="7" s="1"/>
  <c r="I79" i="7"/>
  <c r="I78" i="7" s="1"/>
  <c r="I77" i="7" s="1"/>
  <c r="I74" i="7"/>
  <c r="I67" i="7"/>
  <c r="I66" i="7" s="1"/>
  <c r="I57" i="7"/>
  <c r="I56" i="7" s="1"/>
  <c r="I55" i="7" s="1"/>
  <c r="I50" i="7"/>
  <c r="I49" i="7" s="1"/>
  <c r="I46" i="7"/>
  <c r="I45" i="7" s="1"/>
  <c r="I42" i="7"/>
  <c r="I39" i="7" s="1"/>
  <c r="I24" i="7"/>
  <c r="I23" i="7" s="1"/>
  <c r="I22" i="7" s="1"/>
  <c r="I11" i="7"/>
  <c r="I10" i="7" s="1"/>
  <c r="I9" i="7" s="1"/>
  <c r="I98" i="3"/>
  <c r="I77" i="3"/>
  <c r="I76" i="3"/>
  <c r="I58" i="3"/>
  <c r="I37" i="3"/>
  <c r="I21" i="3"/>
  <c r="J21" i="3" s="1"/>
  <c r="I18" i="3"/>
  <c r="I16" i="3"/>
  <c r="F100" i="3"/>
  <c r="G100" i="3"/>
  <c r="F42" i="7"/>
  <c r="F39" i="7" s="1"/>
  <c r="G42" i="7"/>
  <c r="G39" i="7" s="1"/>
  <c r="H42" i="7"/>
  <c r="H39" i="7" s="1"/>
  <c r="E42" i="7"/>
  <c r="J104" i="3" l="1"/>
  <c r="K39" i="7"/>
  <c r="E39" i="7"/>
  <c r="J39" i="7" s="1"/>
  <c r="I83" i="7"/>
  <c r="I31" i="3"/>
  <c r="I74" i="3"/>
  <c r="I28" i="3"/>
  <c r="I60" i="3"/>
  <c r="K21" i="3"/>
  <c r="K12" i="3"/>
  <c r="F46" i="5"/>
  <c r="I138" i="7"/>
  <c r="I143" i="7"/>
  <c r="I47" i="3"/>
  <c r="I165" i="7"/>
  <c r="I109" i="7"/>
  <c r="I89" i="7"/>
  <c r="I44" i="7"/>
  <c r="I94" i="3"/>
  <c r="I36" i="3"/>
  <c r="I84" i="3"/>
  <c r="I128" i="7"/>
  <c r="I133" i="7"/>
  <c r="I8" i="7" l="1"/>
  <c r="I88" i="7"/>
  <c r="I164" i="7"/>
  <c r="I46" i="3"/>
  <c r="F12" i="3"/>
  <c r="E12" i="3"/>
  <c r="J12" i="3" s="1"/>
  <c r="F18" i="3"/>
  <c r="G18" i="3"/>
  <c r="H18" i="3"/>
  <c r="K18" i="3" s="1"/>
  <c r="E18" i="3"/>
  <c r="J18" i="3" s="1"/>
  <c r="F16" i="3"/>
  <c r="G16" i="3"/>
  <c r="H16" i="3"/>
  <c r="K16" i="3" s="1"/>
  <c r="E16" i="3"/>
  <c r="J16" i="3" s="1"/>
  <c r="F37" i="3"/>
  <c r="F36" i="3" s="1"/>
  <c r="G37" i="3"/>
  <c r="G36" i="3" s="1"/>
  <c r="H37" i="3"/>
  <c r="E37" i="3"/>
  <c r="F98" i="3"/>
  <c r="F94" i="3" s="1"/>
  <c r="G98" i="3"/>
  <c r="G94" i="3" s="1"/>
  <c r="H98" i="3"/>
  <c r="K98" i="3" s="1"/>
  <c r="E98" i="3"/>
  <c r="J98" i="3" s="1"/>
  <c r="F84" i="3"/>
  <c r="G84" i="3"/>
  <c r="J80" i="3"/>
  <c r="F77" i="3"/>
  <c r="G77" i="3"/>
  <c r="G28" i="3" s="1"/>
  <c r="G26" i="3" s="1"/>
  <c r="G11" i="3" s="1"/>
  <c r="H77" i="3"/>
  <c r="E77" i="3"/>
  <c r="F76" i="3"/>
  <c r="G76" i="3"/>
  <c r="H76" i="3"/>
  <c r="E76" i="3"/>
  <c r="J76" i="3" s="1"/>
  <c r="F71" i="3"/>
  <c r="G71" i="3"/>
  <c r="F58" i="3"/>
  <c r="G58" i="3"/>
  <c r="H58" i="3"/>
  <c r="E58" i="3"/>
  <c r="J58" i="3" s="1"/>
  <c r="F56" i="3"/>
  <c r="J56" i="3"/>
  <c r="J77" i="3" l="1"/>
  <c r="E28" i="3"/>
  <c r="J28" i="3" s="1"/>
  <c r="H47" i="3"/>
  <c r="K47" i="3" s="1"/>
  <c r="K58" i="3"/>
  <c r="H74" i="3"/>
  <c r="K74" i="3" s="1"/>
  <c r="K76" i="3"/>
  <c r="H60" i="3"/>
  <c r="K60" i="3" s="1"/>
  <c r="K68" i="3"/>
  <c r="H28" i="3"/>
  <c r="K77" i="3"/>
  <c r="E60" i="3"/>
  <c r="J60" i="3" s="1"/>
  <c r="J68" i="3"/>
  <c r="I87" i="7"/>
  <c r="G47" i="3"/>
  <c r="F60" i="3"/>
  <c r="G60" i="3"/>
  <c r="E74" i="3"/>
  <c r="J74" i="3" s="1"/>
  <c r="F28" i="3"/>
  <c r="F74" i="3"/>
  <c r="G74" i="3"/>
  <c r="E47" i="3"/>
  <c r="J47" i="3" s="1"/>
  <c r="F47" i="3"/>
  <c r="J27" i="3"/>
  <c r="J31" i="3"/>
  <c r="K31" i="3"/>
  <c r="F27" i="3"/>
  <c r="H94" i="3"/>
  <c r="K94" i="3" s="1"/>
  <c r="J21" i="1"/>
  <c r="I122" i="3"/>
  <c r="J20" i="1"/>
  <c r="E84" i="3"/>
  <c r="J84" i="3" s="1"/>
  <c r="E36" i="3"/>
  <c r="H84" i="3"/>
  <c r="K84" i="3" s="1"/>
  <c r="E94" i="3"/>
  <c r="J94" i="3" s="1"/>
  <c r="H36" i="3"/>
  <c r="G21" i="1"/>
  <c r="H21" i="1"/>
  <c r="K28" i="3" l="1"/>
  <c r="I7" i="7"/>
  <c r="J17" i="1"/>
  <c r="J16" i="1" s="1"/>
  <c r="H46" i="3"/>
  <c r="K46" i="3" s="1"/>
  <c r="E46" i="3"/>
  <c r="J46" i="3" s="1"/>
  <c r="G46" i="3"/>
  <c r="F26" i="3"/>
  <c r="F11" i="3" s="1"/>
  <c r="J26" i="3"/>
  <c r="J19" i="1"/>
  <c r="F46" i="3"/>
  <c r="G20" i="1" s="1"/>
  <c r="H85" i="7"/>
  <c r="G85" i="7"/>
  <c r="G84" i="7" s="1"/>
  <c r="G83" i="7" s="1"/>
  <c r="F85" i="7"/>
  <c r="F84" i="7" s="1"/>
  <c r="F83" i="7" s="1"/>
  <c r="E85" i="7"/>
  <c r="H79" i="7"/>
  <c r="G79" i="7"/>
  <c r="G78" i="7" s="1"/>
  <c r="G77" i="7" s="1"/>
  <c r="F79" i="7"/>
  <c r="F78" i="7" s="1"/>
  <c r="F77" i="7" s="1"/>
  <c r="E79" i="7"/>
  <c r="H141" i="7"/>
  <c r="G141" i="7"/>
  <c r="F141" i="7"/>
  <c r="E141" i="7"/>
  <c r="F144" i="7"/>
  <c r="F143" i="7" s="1"/>
  <c r="G144" i="7"/>
  <c r="G143" i="7" s="1"/>
  <c r="H144" i="7"/>
  <c r="E144" i="7"/>
  <c r="H166" i="7"/>
  <c r="G166" i="7"/>
  <c r="G165" i="7" s="1"/>
  <c r="G164" i="7" s="1"/>
  <c r="F166" i="7"/>
  <c r="F165" i="7" s="1"/>
  <c r="F164" i="7" s="1"/>
  <c r="E166" i="7"/>
  <c r="F147" i="7"/>
  <c r="F146" i="7" s="1"/>
  <c r="G147" i="7"/>
  <c r="G146" i="7" s="1"/>
  <c r="H147" i="7"/>
  <c r="E147" i="7"/>
  <c r="F139" i="7"/>
  <c r="G139" i="7"/>
  <c r="H139" i="7"/>
  <c r="E139" i="7"/>
  <c r="F134" i="7"/>
  <c r="G134" i="7"/>
  <c r="H134" i="7"/>
  <c r="E134" i="7"/>
  <c r="F136" i="7"/>
  <c r="G136" i="7"/>
  <c r="H136" i="7"/>
  <c r="E136" i="7"/>
  <c r="F131" i="7"/>
  <c r="G131" i="7"/>
  <c r="E131" i="7"/>
  <c r="F129" i="7"/>
  <c r="G129" i="7"/>
  <c r="H129" i="7"/>
  <c r="E129" i="7"/>
  <c r="F110" i="7"/>
  <c r="F109" i="7" s="1"/>
  <c r="G110" i="7"/>
  <c r="G109" i="7" s="1"/>
  <c r="H110" i="7"/>
  <c r="E110" i="7"/>
  <c r="H95" i="7"/>
  <c r="G95" i="7"/>
  <c r="G94" i="7" s="1"/>
  <c r="F95" i="7"/>
  <c r="F94" i="7" s="1"/>
  <c r="E95" i="7"/>
  <c r="H116" i="7"/>
  <c r="G116" i="7"/>
  <c r="G115" i="7" s="1"/>
  <c r="F116" i="7"/>
  <c r="F115" i="7" s="1"/>
  <c r="E116" i="7"/>
  <c r="K26" i="3" l="1"/>
  <c r="F40" i="5"/>
  <c r="G138" i="7"/>
  <c r="F138" i="7"/>
  <c r="F133" i="7"/>
  <c r="H143" i="7"/>
  <c r="H115" i="7"/>
  <c r="E165" i="7"/>
  <c r="E164" i="7" s="1"/>
  <c r="J164" i="7" s="1"/>
  <c r="H165" i="7"/>
  <c r="H146" i="7"/>
  <c r="E146" i="7"/>
  <c r="E143" i="7"/>
  <c r="G128" i="7"/>
  <c r="F128" i="7"/>
  <c r="E115" i="7"/>
  <c r="H109" i="7"/>
  <c r="E109" i="7"/>
  <c r="H94" i="7"/>
  <c r="E94" i="7"/>
  <c r="E89" i="7"/>
  <c r="H84" i="7"/>
  <c r="E84" i="7"/>
  <c r="H78" i="7"/>
  <c r="H77" i="7" s="1"/>
  <c r="K77" i="7" s="1"/>
  <c r="E78" i="7"/>
  <c r="E77" i="7" s="1"/>
  <c r="J77" i="7" s="1"/>
  <c r="F122" i="3"/>
  <c r="F21" i="1"/>
  <c r="J22" i="1"/>
  <c r="J31" i="1" s="1"/>
  <c r="J38" i="1" s="1"/>
  <c r="I21" i="1"/>
  <c r="G122" i="3"/>
  <c r="H20" i="1"/>
  <c r="H122" i="3"/>
  <c r="K122" i="3" s="1"/>
  <c r="I20" i="1"/>
  <c r="E122" i="3"/>
  <c r="J122" i="3" s="1"/>
  <c r="F20" i="1"/>
  <c r="E138" i="7"/>
  <c r="H138" i="7"/>
  <c r="H128" i="7"/>
  <c r="E133" i="7"/>
  <c r="H133" i="7"/>
  <c r="G133" i="7"/>
  <c r="E128" i="7"/>
  <c r="E122" i="7" s="1"/>
  <c r="G74" i="7"/>
  <c r="F74" i="7"/>
  <c r="H106" i="7"/>
  <c r="G106" i="7"/>
  <c r="G105" i="7" s="1"/>
  <c r="F106" i="7"/>
  <c r="F105" i="7" s="1"/>
  <c r="E106" i="7"/>
  <c r="H99" i="7"/>
  <c r="G99" i="7"/>
  <c r="G98" i="7" s="1"/>
  <c r="F99" i="7"/>
  <c r="F98" i="7" s="1"/>
  <c r="E99" i="7"/>
  <c r="H89" i="7"/>
  <c r="G89" i="7"/>
  <c r="F89" i="7"/>
  <c r="H67" i="7"/>
  <c r="G67" i="7"/>
  <c r="G66" i="7" s="1"/>
  <c r="F67" i="7"/>
  <c r="F66" i="7" s="1"/>
  <c r="E67" i="7"/>
  <c r="H50" i="7"/>
  <c r="G50" i="7"/>
  <c r="G49" i="7" s="1"/>
  <c r="F50" i="7"/>
  <c r="F49" i="7" s="1"/>
  <c r="E50" i="7"/>
  <c r="H57" i="7"/>
  <c r="G57" i="7"/>
  <c r="G56" i="7" s="1"/>
  <c r="G55" i="7" s="1"/>
  <c r="F57" i="7"/>
  <c r="F56" i="7" s="1"/>
  <c r="E57" i="7"/>
  <c r="H46" i="7"/>
  <c r="G46" i="7"/>
  <c r="G45" i="7" s="1"/>
  <c r="F46" i="7"/>
  <c r="F45" i="7" s="1"/>
  <c r="E46" i="7"/>
  <c r="D46" i="5"/>
  <c r="C46" i="5"/>
  <c r="G29" i="7"/>
  <c r="G28" i="7" s="1"/>
  <c r="G27" i="7" s="1"/>
  <c r="F28" i="7"/>
  <c r="F27" i="7" s="1"/>
  <c r="G24" i="7"/>
  <c r="G23" i="7" s="1"/>
  <c r="G22" i="7" s="1"/>
  <c r="F24" i="7"/>
  <c r="F23" i="7" s="1"/>
  <c r="F22" i="7" s="1"/>
  <c r="E24" i="7"/>
  <c r="F10" i="7"/>
  <c r="F9" i="7" s="1"/>
  <c r="G10" i="7"/>
  <c r="G9" i="7" s="1"/>
  <c r="H11" i="7"/>
  <c r="E11" i="7"/>
  <c r="G122" i="7" l="1"/>
  <c r="F41" i="5"/>
  <c r="F11" i="5"/>
  <c r="G88" i="7"/>
  <c r="J122" i="7"/>
  <c r="F122" i="7"/>
  <c r="K122" i="7"/>
  <c r="F55" i="7"/>
  <c r="E66" i="7"/>
  <c r="H105" i="7"/>
  <c r="E56" i="7"/>
  <c r="H56" i="7"/>
  <c r="H66" i="7"/>
  <c r="H164" i="7"/>
  <c r="K164" i="7" s="1"/>
  <c r="E105" i="7"/>
  <c r="H98" i="7"/>
  <c r="H88" i="7" s="1"/>
  <c r="E98" i="7"/>
  <c r="H83" i="7"/>
  <c r="K83" i="7" s="1"/>
  <c r="E83" i="7"/>
  <c r="J83" i="7" s="1"/>
  <c r="H49" i="7"/>
  <c r="G44" i="7"/>
  <c r="G8" i="7" s="1"/>
  <c r="F44" i="7"/>
  <c r="E49" i="7"/>
  <c r="H45" i="7"/>
  <c r="E45" i="7"/>
  <c r="H74" i="7"/>
  <c r="E74" i="7"/>
  <c r="H28" i="7"/>
  <c r="E28" i="7"/>
  <c r="H23" i="7"/>
  <c r="E23" i="7"/>
  <c r="H10" i="7"/>
  <c r="H9" i="7" s="1"/>
  <c r="K9" i="7" s="1"/>
  <c r="E10" i="7"/>
  <c r="F88" i="7"/>
  <c r="H19" i="1"/>
  <c r="H30" i="1"/>
  <c r="F48" i="1"/>
  <c r="G45" i="1" s="1"/>
  <c r="G48" i="1" s="1"/>
  <c r="I30" i="1"/>
  <c r="G30" i="1"/>
  <c r="F30" i="1"/>
  <c r="I19" i="1"/>
  <c r="L19" i="1" s="1"/>
  <c r="G19" i="1"/>
  <c r="F19" i="1"/>
  <c r="K19" i="1" s="1"/>
  <c r="G87" i="7" l="1"/>
  <c r="E9" i="7"/>
  <c r="H55" i="7"/>
  <c r="K55" i="7" s="1"/>
  <c r="J33" i="3"/>
  <c r="E88" i="7"/>
  <c r="F87" i="7"/>
  <c r="G17" i="1"/>
  <c r="G16" i="1" s="1"/>
  <c r="G22" i="1" s="1"/>
  <c r="G31" i="1" s="1"/>
  <c r="G38" i="1" s="1"/>
  <c r="G39" i="1" s="1"/>
  <c r="F8" i="7"/>
  <c r="K33" i="3"/>
  <c r="E46" i="5"/>
  <c r="K73" i="7"/>
  <c r="J73" i="7"/>
  <c r="E55" i="7"/>
  <c r="H44" i="7"/>
  <c r="K44" i="7" s="1"/>
  <c r="E44" i="7"/>
  <c r="J44" i="7" s="1"/>
  <c r="H27" i="7"/>
  <c r="K27" i="7" s="1"/>
  <c r="E27" i="7"/>
  <c r="J27" i="7" s="1"/>
  <c r="H22" i="7"/>
  <c r="E22" i="7"/>
  <c r="J22" i="7" s="1"/>
  <c r="I45" i="1"/>
  <c r="I48" i="1" s="1"/>
  <c r="H45" i="1"/>
  <c r="H48" i="1" s="1"/>
  <c r="K22" i="7" l="1"/>
  <c r="H8" i="7"/>
  <c r="K8" i="7" s="1"/>
  <c r="J88" i="7"/>
  <c r="E87" i="7"/>
  <c r="H87" i="7"/>
  <c r="K87" i="7" s="1"/>
  <c r="K88" i="7"/>
  <c r="E8" i="7"/>
  <c r="J8" i="7" s="1"/>
  <c r="J9" i="7"/>
  <c r="F17" i="1"/>
  <c r="F16" i="1" s="1"/>
  <c r="K16" i="1" s="1"/>
  <c r="J11" i="3"/>
  <c r="F7" i="7"/>
  <c r="C40" i="5" s="1"/>
  <c r="C41" i="5" s="1"/>
  <c r="G7" i="7"/>
  <c r="D40" i="5" s="1"/>
  <c r="D41" i="5" s="1"/>
  <c r="B46" i="5"/>
  <c r="J87" i="7"/>
  <c r="C11" i="5" l="1"/>
  <c r="F22" i="1"/>
  <c r="F31" i="1" s="1"/>
  <c r="F38" i="1" s="1"/>
  <c r="K38" i="1" s="1"/>
  <c r="I17" i="1"/>
  <c r="I16" i="1" s="1"/>
  <c r="K11" i="3"/>
  <c r="L38" i="1" s="1"/>
  <c r="D11" i="5"/>
  <c r="E7" i="7"/>
  <c r="J7" i="7" s="1"/>
  <c r="H7" i="7"/>
  <c r="K7" i="7" s="1"/>
  <c r="I22" i="1" l="1"/>
  <c r="I31" i="1" s="1"/>
  <c r="I38" i="1" s="1"/>
  <c r="I39" i="1" s="1"/>
  <c r="L16" i="1"/>
  <c r="B40" i="5"/>
  <c r="G40" i="5" s="1"/>
  <c r="E40" i="5"/>
  <c r="H40" i="5" s="1"/>
  <c r="B41" i="5" l="1"/>
  <c r="B11" i="5"/>
  <c r="G11" i="5" s="1"/>
  <c r="E41" i="5"/>
  <c r="E11" i="5"/>
  <c r="H11" i="5" s="1"/>
  <c r="H17" i="1" l="1"/>
  <c r="H16" i="1" s="1"/>
  <c r="H22" i="1" s="1"/>
  <c r="H31" i="1" l="1"/>
  <c r="H38" i="1" s="1"/>
  <c r="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OS.BV.70</author>
  </authors>
  <commentList>
    <comment ref="H37" authorId="0" shapeId="0" xr:uid="{E59B1A98-3F89-43BD-B41D-F5BC6DF39FC0}">
      <text>
        <r>
          <rPr>
            <b/>
            <sz val="9"/>
            <color indexed="81"/>
            <rFont val="Segoe UI"/>
            <charset val="1"/>
          </rPr>
          <t>OS.BV.70:</t>
        </r>
        <r>
          <rPr>
            <sz val="9"/>
            <color indexed="81"/>
            <rFont val="Segoe UI"/>
            <charset val="1"/>
          </rPr>
          <t xml:space="preserve">
ovdje upiši podatak iz tablice od SDŽ REZULTAT POSL.</t>
        </r>
      </text>
    </comment>
  </commentList>
</comments>
</file>

<file path=xl/sharedStrings.xml><?xml version="1.0" encoding="utf-8"?>
<sst xmlns="http://schemas.openxmlformats.org/spreadsheetml/2006/main" count="620" uniqueCount="236">
  <si>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</si>
  <si>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</si>
  <si>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</si>
  <si>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</si>
  <si>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</si>
  <si>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</si>
  <si>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</si>
  <si>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</si>
  <si>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</si>
  <si>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</si>
  <si>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</si>
  <si>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</si>
  <si>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</si>
  <si>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</si>
  <si>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</si>
  <si>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</si>
  <si>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</si>
  <si>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</si>
  <si>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</si>
  <si>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</si>
  <si>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</si>
  <si>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</si>
  <si>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</si>
  <si>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</si>
  <si>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</si>
  <si>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</si>
  <si>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</si>
  <si>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</si>
  <si>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</si>
  <si>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</si>
  <si>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</si>
  <si>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</si>
  <si>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</si>
  <si>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</si>
  <si>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</si>
  <si>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</si>
  <si>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…</t>
  </si>
  <si>
    <t>Rashodi za nabavu proizvedene dugotrajne imovine</t>
  </si>
  <si>
    <t>Naziv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</si>
  <si>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</si>
  <si>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</si>
  <si>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</si>
  <si>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</si>
  <si>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</si>
  <si>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</si>
  <si>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</si>
  <si>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</si>
  <si>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</si>
  <si>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</si>
  <si>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</si>
  <si>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</si>
  <si>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</si>
  <si>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</si>
  <si>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</si>
  <si>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</si>
  <si>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</si>
  <si>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</si>
  <si>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</si>
  <si>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Ostali rashodi</t>
  </si>
  <si>
    <t>8.2.</t>
  </si>
  <si>
    <t>Namjenski primici od zaduživanja proračunski korisnici</t>
  </si>
  <si>
    <t>Primljeni povrati glavnica danih zajmova i depozita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</si>
  <si>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</si>
  <si>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</si>
  <si>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</si>
  <si>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</si>
  <si>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</si>
  <si>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</si>
  <si>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</si>
  <si>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</si>
  <si>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</si>
  <si>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</si>
  <si>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</si>
  <si>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</si>
  <si>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</si>
  <si>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</si>
  <si>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</si>
  <si>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</si>
  <si>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</si>
  <si>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</si>
  <si>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</si>
  <si>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</si>
  <si>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</si>
  <si>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</si>
  <si>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</si>
  <si>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</si>
  <si>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</si>
  <si>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</si>
  <si>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</si>
  <si>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</si>
  <si>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</si>
  <si>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</si>
  <si>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</si>
  <si>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</si>
  <si>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</si>
  <si>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</si>
  <si>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</si>
  <si>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</si>
  <si>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</si>
  <si>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</si>
  <si>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</si>
  <si>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</si>
  <si>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</si>
  <si>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</si>
  <si>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</si>
  <si>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</si>
  <si>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</si>
  <si>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</si>
  <si>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</si>
  <si>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</si>
  <si>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</si>
  <si>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</si>
  <si>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</si>
  <si>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</si>
  <si>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</si>
  <si>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</si>
  <si>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</si>
  <si>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</si>
  <si>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</si>
  <si>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</si>
  <si>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</si>
  <si>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PROGRAM 4001</t>
  </si>
  <si>
    <t>Razvoj odgojno obrazovnog sustava</t>
  </si>
  <si>
    <t>Aktivnost A400103</t>
  </si>
  <si>
    <t>Natjecanja, manifestacije i ostalo</t>
  </si>
  <si>
    <t>Izvor financiranja 1.1.1.</t>
  </si>
  <si>
    <t>Aktivnost A400104</t>
  </si>
  <si>
    <t>E - škole</t>
  </si>
  <si>
    <t>Aktivnost A400115</t>
  </si>
  <si>
    <t>Osobni pomoćnici i pomoćnici u nastavi</t>
  </si>
  <si>
    <t>Aktivnost T400110</t>
  </si>
  <si>
    <t>Financiranje troškova prehrane za  učenike OŠ</t>
  </si>
  <si>
    <t>Aktivnost T400121</t>
  </si>
  <si>
    <t>Aktivnost T400122</t>
  </si>
  <si>
    <t>Učimo zajedno VI</t>
  </si>
  <si>
    <t>Učimo zajedno VII</t>
  </si>
  <si>
    <t>Izvor financiranja 4.4.1.</t>
  </si>
  <si>
    <t>Prihodi za posebne namjene-Decentralizacija</t>
  </si>
  <si>
    <t>Izvor financiranja 5.3.1.</t>
  </si>
  <si>
    <t>Pomoći EU</t>
  </si>
  <si>
    <t>PROGRAM 4030</t>
  </si>
  <si>
    <t>Osnovnoškolsko obrazovanje</t>
  </si>
  <si>
    <t>Izvor financiranja 3.2.1.</t>
  </si>
  <si>
    <t>Izvor financiranja 5.4.1.</t>
  </si>
  <si>
    <t>Pomoći PK</t>
  </si>
  <si>
    <t>Aktivnost A403001</t>
  </si>
  <si>
    <t>Rashodi djelatnosti</t>
  </si>
  <si>
    <t>Izvor financiranja 4.8.1.</t>
  </si>
  <si>
    <t>Izvor financiranja 6.2.1.</t>
  </si>
  <si>
    <t>Donacije PK</t>
  </si>
  <si>
    <t>Izvor financiranja 3.2.2.</t>
  </si>
  <si>
    <t>Prihodi za posebne namjene PK</t>
  </si>
  <si>
    <t>Naknade građanima</t>
  </si>
  <si>
    <t>Rashodi za nabavu proiz. dug.im.</t>
  </si>
  <si>
    <t>Rashodi za nabavu nefin. imovine</t>
  </si>
  <si>
    <t>Aktivnost A403004</t>
  </si>
  <si>
    <t>Prijevoz učenika osnovnih škola</t>
  </si>
  <si>
    <t>Aktivnost A403002</t>
  </si>
  <si>
    <t>Izgradnja i uređenje objekata te nabava i održavanje opreme</t>
  </si>
  <si>
    <t>Aktivnost T400111</t>
  </si>
  <si>
    <t>Opskrba školskih ustanova higijenskim potrep. za učenice</t>
  </si>
  <si>
    <t>Školski medni dan</t>
  </si>
  <si>
    <t>Izvor financiranja 5.1.1.</t>
  </si>
  <si>
    <t xml:space="preserve">Pomoći </t>
  </si>
  <si>
    <t>5.1.</t>
  </si>
  <si>
    <t>Pomoći</t>
  </si>
  <si>
    <t>Naknade građanima i kućanstvima</t>
  </si>
  <si>
    <t>UKUPNO:</t>
  </si>
  <si>
    <t>Pomoći iz inoz. i od subjekata unutar općeg proračuna</t>
  </si>
  <si>
    <t>Prihodi iz nadležnog pror. i od HZZO-a temeljem ug. obveza</t>
  </si>
  <si>
    <t>Prihodi od upr. i adm. pristojbi, po propisima i naknada</t>
  </si>
  <si>
    <t>Prihodi od prodaje proizvoda i robe te pruženih usluga</t>
  </si>
  <si>
    <t>Kazne, upravne mjere i ostali prihodi</t>
  </si>
  <si>
    <t>Vlastiti prihodi PK - preneseni</t>
  </si>
  <si>
    <t>Aktivnost T400101</t>
  </si>
  <si>
    <t>3.2.2.</t>
  </si>
  <si>
    <t>Izvor financiranja 1.1.2.</t>
  </si>
  <si>
    <t>Opći prihodi i primici - prenesena s.</t>
  </si>
  <si>
    <t>Pomoći EU - prenesena sredstva</t>
  </si>
  <si>
    <t>Rashodi za zaposelne</t>
  </si>
  <si>
    <t>Opći prihodi i primici - prenesena sredstva</t>
  </si>
  <si>
    <t>Pomoći EU - prenesena sredstava</t>
  </si>
  <si>
    <t>Izvor financiranja 5.3.2.</t>
  </si>
  <si>
    <t>Nabava udžbenika i drugih obrazovnih materijala</t>
  </si>
  <si>
    <t>Aktivnost A400118</t>
  </si>
  <si>
    <t>5.3.2.</t>
  </si>
  <si>
    <t>00403 Ustanove u osnovnom školstvu</t>
  </si>
  <si>
    <t>13166 OŠ OSTROG,Kaštel Lukšić</t>
  </si>
  <si>
    <t>Kapitalni projekt K400113</t>
  </si>
  <si>
    <t>Rashodi za dodatna ulaganja na nefinancijskoj imovini</t>
  </si>
  <si>
    <t>Izvor financiranja 5.4.2.</t>
  </si>
  <si>
    <t>Izvor financiranja 6.2.2.</t>
  </si>
  <si>
    <t>Donacije PK-prenesena sredstva</t>
  </si>
  <si>
    <t>Vlastiti prihodi PK - prenesena sredstva</t>
  </si>
  <si>
    <t>Pomoći PK-prenesena sredstva</t>
  </si>
  <si>
    <t>Rashodi za dodatna na nefinanc.imo.</t>
  </si>
  <si>
    <t>Izvor financiranja 4.4.2.</t>
  </si>
  <si>
    <t>Prihodi za posebne namjene-Decentralizacija prenesena</t>
  </si>
  <si>
    <t>Izvor finaciranja 6.2.1</t>
  </si>
  <si>
    <t xml:space="preserve">Pomoći proračunskim korisnicima </t>
  </si>
  <si>
    <t>Donacije proračunskim korisnicima SDŽ-prenesena</t>
  </si>
  <si>
    <t xml:space="preserve">Pomoći proračunskim korisnicima-prensena </t>
  </si>
  <si>
    <t>Prihodi za posebne namjene- Decentralizacija preneseni</t>
  </si>
  <si>
    <t>Prihodi za posebne namjene - Decentralizacija-prenseni</t>
  </si>
  <si>
    <t>Izvršenje 2024.</t>
  </si>
  <si>
    <t>Jednosmjesnki rad i cjelodnevna škola</t>
  </si>
  <si>
    <t xml:space="preserve">Pomoći PK </t>
  </si>
  <si>
    <t>Aktivnost A403003</t>
  </si>
  <si>
    <t>Pravno zastupanje, naknada štete i ostalo</t>
  </si>
  <si>
    <t xml:space="preserve">Rashodi za zaposlene </t>
  </si>
  <si>
    <t>Rashodi za dodatna ulaganja na nefinanc.imo.</t>
  </si>
  <si>
    <t xml:space="preserve">Indeks </t>
  </si>
  <si>
    <t>9 (7/6)</t>
  </si>
  <si>
    <t>8 (7/3)</t>
  </si>
  <si>
    <t>Indeks</t>
  </si>
  <si>
    <t>7 (6/2)</t>
  </si>
  <si>
    <t>8 (6/5)</t>
  </si>
  <si>
    <t>7(6/2)</t>
  </si>
  <si>
    <t>8(6/5)</t>
  </si>
  <si>
    <t>Izvršenje 2025.</t>
  </si>
  <si>
    <t>Plan 2025.</t>
  </si>
  <si>
    <t>1. Rebalans 2025.</t>
  </si>
  <si>
    <t>2.Rebalans 2025.</t>
  </si>
  <si>
    <t>Izvor financiranja 5.1.2.</t>
  </si>
  <si>
    <t xml:space="preserve">Pomoći-prenesena </t>
  </si>
  <si>
    <t xml:space="preserve">Pomoći EU-Prenesena </t>
  </si>
  <si>
    <t>Aktivnost A400125</t>
  </si>
  <si>
    <t xml:space="preserve">Knjižnična građa u školskim knjižnicama </t>
  </si>
  <si>
    <t>IZVRŠENJE FINANCIJSKOG PLANA PRORAČUNSKOG KORISNIKA JEDINICE LOKALNE I PODRUČNE (REGIONALNE) SAMOUPRAVE 
ZA 2025. GODINU</t>
  </si>
  <si>
    <t>Rashodi za dodatna ulaganja na nefinanc.imovini</t>
  </si>
  <si>
    <t>Izvršenje 2025</t>
  </si>
  <si>
    <t xml:space="preserve">Izvršenje 2025. </t>
  </si>
  <si>
    <t>6.2.2.</t>
  </si>
  <si>
    <t xml:space="preserve">Donacije proračunskim korisnicima SDŽ-prensena </t>
  </si>
  <si>
    <t>5.4.2.</t>
  </si>
  <si>
    <t xml:space="preserve">Pomoći proračunskim korisnicima -prensena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</si>
</sst>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7"/>
      <color indexed="8"/>
      <name val="Arial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66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3" fontId="16" fillId="2" borderId="3" xfId="0" applyNumberFormat="1" applyFont="1" applyFill="1" applyBorder="1" applyAlignment="1">
      <alignment horizontal="right"/>
    </xf>
    <xf numFmtId="0" fontId="17" fillId="0" borderId="0" xfId="0" applyFont="1"/>
    <xf numFmtId="0" fontId="0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/>
    <xf numFmtId="0" fontId="19" fillId="0" borderId="3" xfId="1" applyNumberFormat="1" applyFont="1" applyFill="1" applyBorder="1" applyAlignment="1" applyProtection="1">
      <alignment horizontal="left" vertical="center" wrapText="1"/>
    </xf>
    <xf numFmtId="0" fontId="21" fillId="0" borderId="3" xfId="1" applyNumberFormat="1" applyFont="1" applyFill="1" applyBorder="1" applyAlignment="1" applyProtection="1">
      <alignment horizontal="left" vertical="center" wrapText="1"/>
    </xf>
    <xf numFmtId="0" fontId="17" fillId="0" borderId="3" xfId="0" applyFont="1" applyBorder="1"/>
    <xf numFmtId="0" fontId="0" fillId="0" borderId="3" xfId="0" applyBorder="1"/>
    <xf numFmtId="0" fontId="22" fillId="0" borderId="3" xfId="1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 applyProtection="1">
      <alignment horizontal="right" vertical="center" wrapText="1"/>
    </xf>
    <xf numFmtId="4" fontId="3" fillId="2" borderId="4" xfId="0" applyNumberFormat="1" applyFont="1" applyFill="1" applyBorder="1" applyAlignment="1" applyProtection="1">
      <alignment horizontal="right" vertical="center" wrapText="1"/>
    </xf>
    <xf numFmtId="4" fontId="6" fillId="4" borderId="4" xfId="0" applyNumberFormat="1" applyFont="1" applyFill="1" applyBorder="1" applyAlignment="1" applyProtection="1">
      <alignment horizontal="right" vertical="center" wrapText="1"/>
    </xf>
    <xf numFmtId="4" fontId="21" fillId="0" borderId="3" xfId="1" applyNumberFormat="1" applyFont="1" applyFill="1" applyBorder="1" applyAlignment="1" applyProtection="1">
      <alignment horizontal="right" vertical="center" wrapText="1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 wrapText="1"/>
    </xf>
    <xf numFmtId="4" fontId="8" fillId="2" borderId="3" xfId="0" applyNumberFormat="1" applyFont="1" applyFill="1" applyBorder="1" applyAlignment="1" applyProtection="1">
      <alignment vertical="center" wrapText="1"/>
    </xf>
    <xf numFmtId="4" fontId="9" fillId="2" borderId="3" xfId="0" quotePrefix="1" applyNumberFormat="1" applyFont="1" applyFill="1" applyBorder="1" applyAlignment="1">
      <alignment horizontal="left" vertical="center"/>
    </xf>
    <xf numFmtId="4" fontId="9" fillId="2" borderId="3" xfId="0" applyNumberFormat="1" applyFont="1" applyFill="1" applyBorder="1" applyAlignment="1" applyProtection="1">
      <alignment horizontal="left" vertical="center" wrapText="1"/>
    </xf>
    <xf numFmtId="4" fontId="9" fillId="2" borderId="3" xfId="0" quotePrefix="1" applyNumberFormat="1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 vertical="center"/>
    </xf>
    <xf numFmtId="4" fontId="8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 applyProtection="1">
      <alignment vertical="center" wrapText="1"/>
    </xf>
    <xf numFmtId="4" fontId="1" fillId="0" borderId="3" xfId="0" applyNumberFormat="1" applyFont="1" applyBorder="1" applyAlignment="1">
      <alignment vertical="center"/>
    </xf>
    <xf numFmtId="4" fontId="8" fillId="2" borderId="3" xfId="0" quotePrefix="1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quotePrefix="1" applyFont="1" applyFill="1" applyBorder="1" applyAlignment="1">
      <alignment horizontal="left" vertical="center"/>
    </xf>
    <xf numFmtId="4" fontId="9" fillId="2" borderId="0" xfId="0" quotePrefix="1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/>
    </xf>
    <xf numFmtId="4" fontId="26" fillId="2" borderId="3" xfId="0" quotePrefix="1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4" fontId="19" fillId="0" borderId="3" xfId="1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9" fillId="4" borderId="4" xfId="0" applyNumberFormat="1" applyFont="1" applyFill="1" applyBorder="1" applyAlignment="1" applyProtection="1">
      <alignment horizontal="righ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 applyProtection="1">
      <alignment horizontal="right" vertical="center" wrapText="1"/>
    </xf>
    <xf numFmtId="0" fontId="27" fillId="4" borderId="4" xfId="0" applyNumberFormat="1" applyFont="1" applyFill="1" applyBorder="1" applyAlignment="1" applyProtection="1">
      <alignment horizontal="left" vertical="center" wrapText="1"/>
    </xf>
    <xf numFmtId="4" fontId="16" fillId="4" borderId="4" xfId="0" applyNumberFormat="1" applyFont="1" applyFill="1" applyBorder="1" applyAlignment="1" applyProtection="1">
      <alignment horizontal="righ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16" fontId="9" fillId="2" borderId="3" xfId="0" applyNumberFormat="1" applyFont="1" applyFill="1" applyBorder="1" applyAlignment="1" applyProtection="1">
      <alignment horizontal="left" vertical="center" wrapText="1"/>
    </xf>
    <xf numFmtId="16" fontId="9" fillId="2" borderId="3" xfId="0" quotePrefix="1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10" fillId="4" borderId="3" xfId="0" quotePrefix="1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6" borderId="4" xfId="0" applyNumberFormat="1" applyFont="1" applyFill="1" applyBorder="1" applyAlignment="1" applyProtection="1">
      <alignment horizontal="left" vertical="center" wrapText="1"/>
    </xf>
    <xf numFmtId="4" fontId="3" fillId="6" borderId="4" xfId="0" applyNumberFormat="1" applyFont="1" applyFill="1" applyBorder="1" applyAlignment="1" applyProtection="1">
      <alignment horizontal="right" vertical="center" wrapText="1"/>
    </xf>
    <xf numFmtId="4" fontId="3" fillId="6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1" fillId="2" borderId="4" xfId="0" applyNumberFormat="1" applyFont="1" applyFill="1" applyBorder="1" applyAlignment="1" applyProtection="1">
      <alignment horizontal="left" vertical="center" wrapText="1"/>
    </xf>
    <xf numFmtId="0" fontId="32" fillId="4" borderId="4" xfId="0" applyNumberFormat="1" applyFont="1" applyFill="1" applyBorder="1" applyAlignment="1" applyProtection="1">
      <alignment horizontal="left" vertical="center" wrapText="1"/>
    </xf>
    <xf numFmtId="0" fontId="32" fillId="6" borderId="4" xfId="0" applyNumberFormat="1" applyFont="1" applyFill="1" applyBorder="1" applyAlignment="1" applyProtection="1">
      <alignment horizontal="left" vertical="center" wrapText="1"/>
    </xf>
    <xf numFmtId="4" fontId="3" fillId="4" borderId="4" xfId="0" applyNumberFormat="1" applyFont="1" applyFill="1" applyBorder="1" applyAlignment="1">
      <alignment horizontal="right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4" fontId="9" fillId="2" borderId="3" xfId="0" quotePrefix="1" applyNumberFormat="1" applyFont="1" applyFill="1" applyBorder="1" applyAlignment="1" applyProtection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4" fontId="6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4" fontId="8" fillId="4" borderId="4" xfId="0" applyNumberFormat="1" applyFont="1" applyFill="1" applyBorder="1" applyAlignment="1" applyProtection="1">
      <alignment horizontal="right" vertical="center" wrapText="1"/>
    </xf>
    <xf numFmtId="4" fontId="8" fillId="4" borderId="4" xfId="0" applyNumberFormat="1" applyFont="1" applyFill="1" applyBorder="1" applyAlignment="1">
      <alignment horizontal="right"/>
    </xf>
    <xf numFmtId="0" fontId="0" fillId="2" borderId="0" xfId="0" applyFill="1"/>
    <xf numFmtId="0" fontId="31" fillId="4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4" xfId="0" quotePrefix="1" applyFont="1" applyFill="1" applyBorder="1" applyAlignment="1">
      <alignment horizontal="left" vertical="center"/>
    </xf>
    <xf numFmtId="0" fontId="11" fillId="0" borderId="0" xfId="0" applyFont="1" applyAlignment="1">
      <alignment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4" xfId="0" applyNumberFormat="1" applyFont="1" applyFill="1" applyBorder="1" applyAlignment="1" applyProtection="1">
      <alignment horizontal="left" vertical="center" wrapText="1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3" fillId="4" borderId="2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horizontal="left" vertical="center" wrapText="1"/>
    </xf>
    <xf numFmtId="0" fontId="16" fillId="6" borderId="2" xfId="0" applyNumberFormat="1" applyFont="1" applyFill="1" applyBorder="1" applyAlignment="1" applyProtection="1">
      <alignment horizontal="left" vertical="center" wrapText="1"/>
    </xf>
    <xf numFmtId="0" fontId="16" fillId="6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top" wrapText="1"/>
    </xf>
    <xf numFmtId="0" fontId="3" fillId="2" borderId="2" xfId="0" applyNumberFormat="1" applyFont="1" applyFill="1" applyBorder="1" applyAlignment="1" applyProtection="1">
      <alignment horizontal="left" vertical="top" wrapText="1"/>
    </xf>
    <xf numFmtId="0" fontId="3" fillId="2" borderId="4" xfId="0" applyNumberFormat="1" applyFont="1" applyFill="1" applyBorder="1" applyAlignment="1" applyProtection="1">
      <alignment horizontal="left" vertical="top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0" fillId="2" borderId="1" xfId="0" applyNumberFormat="1" applyFont="1" applyFill="1" applyBorder="1" applyAlignment="1" applyProtection="1">
      <alignment horizontal="left" vertical="center" wrapText="1"/>
    </xf>
    <xf numFmtId="0" fontId="30" fillId="2" borderId="2" xfId="0" applyNumberFormat="1" applyFont="1" applyFill="1" applyBorder="1" applyAlignment="1" applyProtection="1">
      <alignment horizontal="left" vertical="center" wrapText="1"/>
    </xf>
    <xf numFmtId="0" fontId="30" fillId="2" borderId="4" xfId="0" applyNumberFormat="1" applyFont="1" applyFill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horizontal="left" vertical="center"/>
    </xf>
    <xf numFmtId="0" fontId="16" fillId="6" borderId="2" xfId="0" applyNumberFormat="1" applyFont="1" applyFill="1" applyBorder="1" applyAlignment="1" applyProtection="1">
      <alignment horizontal="left" vertical="center"/>
    </xf>
    <xf numFmtId="0" fontId="16" fillId="6" borderId="4" xfId="0" applyNumberFormat="1" applyFont="1" applyFill="1" applyBorder="1" applyAlignment="1" applyProtection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16" workbookViewId="0">
      <selection activeCell="I38" sqref="I38"/>
    </sheetView>
  </sheetViews>
  <sheetFormatPr defaultRowHeight="15" x14ac:dyDescent="0.25"/>
  <cols>
    <col min="5" max="7" width="25.28515625" customWidth="1"/>
    <col min="8" max="8" width="22.140625" customWidth="1"/>
    <col min="9" max="9" width="24" customWidth="1"/>
    <col min="10" max="10" width="26.5703125" customWidth="1"/>
    <col min="11" max="11" width="8.28515625" customWidth="1"/>
    <col min="12" max="12" width="7.28515625" customWidth="1"/>
  </cols>
  <sheetData>
    <row r="1" spans="1:12" x14ac:dyDescent="0.25">
      <c r="A1" s="188"/>
      <c r="B1" s="188"/>
      <c r="C1" s="188"/>
      <c r="D1" s="188"/>
      <c r="E1" s="188"/>
      <c r="F1" s="188"/>
    </row>
    <row r="2" spans="1:12" x14ac:dyDescent="0.25">
      <c r="A2" s="188"/>
      <c r="B2" s="188"/>
      <c r="C2" s="188"/>
      <c r="D2" s="188"/>
      <c r="E2" s="188"/>
      <c r="F2" s="188"/>
    </row>
    <row r="3" spans="1:12" x14ac:dyDescent="0.25">
      <c r="A3" s="188"/>
      <c r="B3" s="188"/>
      <c r="C3" s="188"/>
      <c r="D3" s="188"/>
      <c r="E3" s="188"/>
      <c r="F3" s="188"/>
    </row>
    <row r="4" spans="1:12" x14ac:dyDescent="0.25">
      <c r="A4" s="188"/>
      <c r="B4" s="188"/>
      <c r="C4" s="188"/>
      <c r="D4" s="188"/>
      <c r="E4" s="188"/>
      <c r="F4" s="188"/>
    </row>
    <row r="5" spans="1:12" x14ac:dyDescent="0.2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2" x14ac:dyDescent="0.2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1:12" ht="8.25" customHeight="1" x14ac:dyDescent="0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</row>
    <row r="8" spans="1:12" ht="42" customHeight="1" x14ac:dyDescent="0.25">
      <c r="A8" s="199" t="s">
        <v>228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</row>
    <row r="9" spans="1:12" ht="9.75" customHeight="1" x14ac:dyDescent="0.25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67"/>
      <c r="L9" s="118"/>
    </row>
    <row r="10" spans="1:12" ht="15.75" customHeight="1" x14ac:dyDescent="0.25">
      <c r="A10" s="199" t="s">
        <v>27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</row>
    <row r="11" spans="1:12" ht="6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ht="18" customHeight="1" x14ac:dyDescent="0.25">
      <c r="A12" s="199" t="s">
        <v>33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</row>
    <row r="13" spans="1:12" ht="15" customHeight="1" x14ac:dyDescent="0.25">
      <c r="A13" s="1"/>
      <c r="B13" s="2"/>
      <c r="C13" s="2"/>
      <c r="D13" s="2"/>
      <c r="E13" s="6"/>
      <c r="F13" s="7"/>
      <c r="G13" s="7"/>
      <c r="H13" s="7"/>
      <c r="I13" s="7"/>
      <c r="J13" s="7"/>
      <c r="K13" s="7"/>
      <c r="L13" s="7"/>
    </row>
    <row r="14" spans="1:12" ht="25.5" customHeight="1" x14ac:dyDescent="0.25">
      <c r="A14" s="28"/>
      <c r="B14" s="29"/>
      <c r="C14" s="29"/>
      <c r="D14" s="30"/>
      <c r="E14" s="31"/>
      <c r="F14" s="3" t="s">
        <v>204</v>
      </c>
      <c r="G14" s="3" t="s">
        <v>220</v>
      </c>
      <c r="H14" s="3" t="s">
        <v>221</v>
      </c>
      <c r="I14" s="3" t="s">
        <v>222</v>
      </c>
      <c r="J14" s="3" t="s">
        <v>219</v>
      </c>
      <c r="K14" s="3" t="s">
        <v>214</v>
      </c>
      <c r="L14" s="3" t="s">
        <v>211</v>
      </c>
    </row>
    <row r="15" spans="1:12" ht="15" customHeight="1" x14ac:dyDescent="0.25">
      <c r="A15" s="200">
        <v>1</v>
      </c>
      <c r="B15" s="201"/>
      <c r="C15" s="201"/>
      <c r="D15" s="201"/>
      <c r="E15" s="202"/>
      <c r="F15" s="3">
        <v>2</v>
      </c>
      <c r="G15" s="3">
        <v>3</v>
      </c>
      <c r="H15" s="3">
        <v>4</v>
      </c>
      <c r="I15" s="3">
        <v>5</v>
      </c>
      <c r="J15" s="3">
        <v>6</v>
      </c>
      <c r="K15" s="3" t="s">
        <v>215</v>
      </c>
      <c r="L15" s="3" t="s">
        <v>216</v>
      </c>
    </row>
    <row r="16" spans="1:12" ht="15" customHeight="1" x14ac:dyDescent="0.25">
      <c r="A16" s="207" t="s">
        <v>0</v>
      </c>
      <c r="B16" s="208"/>
      <c r="C16" s="208"/>
      <c r="D16" s="208"/>
      <c r="E16" s="209"/>
      <c r="F16" s="84">
        <f>F17+F18</f>
        <v>2509644.7000000002</v>
      </c>
      <c r="G16" s="84">
        <f t="shared" ref="G16:J16" si="0">G17+G18</f>
        <v>3044563.2</v>
      </c>
      <c r="H16" s="84">
        <f t="shared" si="0"/>
        <v>3329315.8200000003</v>
      </c>
      <c r="I16" s="84">
        <f t="shared" si="0"/>
        <v>3403131.88</v>
      </c>
      <c r="J16" s="84">
        <f t="shared" si="0"/>
        <v>2753509.08</v>
      </c>
      <c r="K16" s="84">
        <f>(J16/F16)*100</f>
        <v>109.71708784115934</v>
      </c>
      <c r="L16" s="84">
        <f>(J16/I16)*100</f>
        <v>80.911030694467243</v>
      </c>
    </row>
    <row r="17" spans="1:12" ht="15" customHeight="1" x14ac:dyDescent="0.25">
      <c r="A17" s="210" t="s">
        <v>109</v>
      </c>
      <c r="B17" s="211"/>
      <c r="C17" s="211"/>
      <c r="D17" s="211"/>
      <c r="E17" s="212"/>
      <c r="F17" s="85">
        <f>' Račun prihoda i rashoda'!E11</f>
        <v>2509644.7000000002</v>
      </c>
      <c r="G17" s="85">
        <f>' Račun prihoda i rashoda'!F11</f>
        <v>3044563.2</v>
      </c>
      <c r="H17" s="85">
        <f>' Račun prihoda i rashoda'!G11</f>
        <v>3329315.8200000003</v>
      </c>
      <c r="I17" s="85">
        <f>' Račun prihoda i rashoda'!H11</f>
        <v>3403131.88</v>
      </c>
      <c r="J17" s="85">
        <f>' Račun prihoda i rashoda'!I11</f>
        <v>2753509.08</v>
      </c>
      <c r="K17" s="169"/>
      <c r="L17" s="84"/>
    </row>
    <row r="18" spans="1:12" ht="15" customHeight="1" x14ac:dyDescent="0.25">
      <c r="A18" s="213" t="s">
        <v>110</v>
      </c>
      <c r="B18" s="214"/>
      <c r="C18" s="214"/>
      <c r="D18" s="214"/>
      <c r="E18" s="215"/>
      <c r="F18" s="85">
        <v>0</v>
      </c>
      <c r="G18" s="85">
        <v>0</v>
      </c>
      <c r="H18" s="85">
        <v>0</v>
      </c>
      <c r="I18" s="85">
        <v>0</v>
      </c>
      <c r="J18" s="85">
        <v>0</v>
      </c>
      <c r="K18" s="169"/>
      <c r="L18" s="84"/>
    </row>
    <row r="19" spans="1:12" x14ac:dyDescent="0.25">
      <c r="A19" s="32" t="s">
        <v>2</v>
      </c>
      <c r="B19" s="35"/>
      <c r="C19" s="35"/>
      <c r="D19" s="35"/>
      <c r="E19" s="35"/>
      <c r="F19" s="84">
        <f>F20+F21</f>
        <v>2544458.23</v>
      </c>
      <c r="G19" s="84">
        <f t="shared" ref="G19:J19" si="1">G20+G21</f>
        <v>3044563.1999999997</v>
      </c>
      <c r="H19" s="84">
        <f t="shared" si="1"/>
        <v>3329315.8200000003</v>
      </c>
      <c r="I19" s="84">
        <f t="shared" si="1"/>
        <v>3403131.88</v>
      </c>
      <c r="J19" s="84">
        <f t="shared" si="1"/>
        <v>2995936.45</v>
      </c>
      <c r="K19" s="84">
        <f t="shared" ref="K19" si="2">(J19/F19)*100</f>
        <v>117.74358936912084</v>
      </c>
      <c r="L19" s="84">
        <f t="shared" ref="L19" si="3">(J19/I19)*100</f>
        <v>88.034685567342763</v>
      </c>
    </row>
    <row r="20" spans="1:12" x14ac:dyDescent="0.25">
      <c r="A20" s="205" t="s">
        <v>111</v>
      </c>
      <c r="B20" s="206"/>
      <c r="C20" s="206"/>
      <c r="D20" s="206"/>
      <c r="E20" s="206"/>
      <c r="F20" s="85">
        <f>' Račun prihoda i rashoda'!E46</f>
        <v>2396211.98</v>
      </c>
      <c r="G20" s="85">
        <f>' Račun prihoda i rashoda'!F46</f>
        <v>2981022.32</v>
      </c>
      <c r="H20" s="85">
        <f>' Račun prihoda i rashoda'!G46</f>
        <v>3214494.1</v>
      </c>
      <c r="I20" s="85">
        <f>' Račun prihoda i rashoda'!H46</f>
        <v>3250680.65</v>
      </c>
      <c r="J20" s="85">
        <f>' Račun prihoda i rashoda'!I46</f>
        <v>2851152.8800000004</v>
      </c>
      <c r="K20" s="169"/>
      <c r="L20" s="84"/>
    </row>
    <row r="21" spans="1:12" x14ac:dyDescent="0.25">
      <c r="A21" s="203" t="s">
        <v>112</v>
      </c>
      <c r="B21" s="204"/>
      <c r="C21" s="204"/>
      <c r="D21" s="204"/>
      <c r="E21" s="204"/>
      <c r="F21" s="86">
        <f>' Račun prihoda i rashoda'!E104</f>
        <v>148246.25</v>
      </c>
      <c r="G21" s="86">
        <f>' Račun prihoda i rashoda'!F104</f>
        <v>63540.88</v>
      </c>
      <c r="H21" s="86">
        <f>' Račun prihoda i rashoda'!G104</f>
        <v>114821.72</v>
      </c>
      <c r="I21" s="86">
        <f>' Račun prihoda i rashoda'!H104</f>
        <v>152451.22999999998</v>
      </c>
      <c r="J21" s="86">
        <f>' Račun prihoda i rashoda'!I104</f>
        <v>144783.57</v>
      </c>
      <c r="K21" s="169"/>
      <c r="L21" s="84"/>
    </row>
    <row r="22" spans="1:12" x14ac:dyDescent="0.25">
      <c r="A22" s="195" t="s">
        <v>3</v>
      </c>
      <c r="B22" s="196"/>
      <c r="C22" s="196"/>
      <c r="D22" s="196"/>
      <c r="E22" s="196"/>
      <c r="F22" s="84">
        <f>F16-F19</f>
        <v>-34813.529999999795</v>
      </c>
      <c r="G22" s="84">
        <f t="shared" ref="G22:J22" si="4">G16-G19</f>
        <v>0</v>
      </c>
      <c r="H22" s="84">
        <f t="shared" si="4"/>
        <v>0</v>
      </c>
      <c r="I22" s="84">
        <f t="shared" si="4"/>
        <v>0</v>
      </c>
      <c r="J22" s="84">
        <f t="shared" si="4"/>
        <v>-242427.37000000011</v>
      </c>
      <c r="K22" s="84"/>
      <c r="L22" s="84"/>
    </row>
    <row r="23" spans="1:12" ht="11.25" customHeight="1" x14ac:dyDescent="0.25">
      <c r="A23" s="22"/>
      <c r="B23" s="20"/>
      <c r="C23" s="20"/>
      <c r="D23" s="20"/>
      <c r="E23" s="20"/>
      <c r="F23" s="20"/>
      <c r="G23" s="20"/>
      <c r="H23" s="20"/>
      <c r="I23" s="21"/>
      <c r="J23" s="21"/>
      <c r="K23" s="21"/>
      <c r="L23" s="21"/>
    </row>
    <row r="24" spans="1:12" ht="18" customHeight="1" x14ac:dyDescent="0.25">
      <c r="A24" s="199" t="s">
        <v>34</v>
      </c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1:12" ht="18" x14ac:dyDescent="0.25">
      <c r="A25" s="22"/>
      <c r="B25" s="20"/>
      <c r="C25" s="20"/>
      <c r="D25" s="20"/>
      <c r="E25" s="20"/>
      <c r="F25" s="20"/>
      <c r="G25" s="20"/>
      <c r="H25" s="20"/>
      <c r="I25" s="21"/>
      <c r="J25" s="21"/>
      <c r="K25" s="21"/>
      <c r="L25" s="21"/>
    </row>
    <row r="26" spans="1:12" x14ac:dyDescent="0.25">
      <c r="A26" s="28"/>
      <c r="B26" s="29"/>
      <c r="C26" s="29"/>
      <c r="D26" s="30"/>
      <c r="E26" s="31"/>
      <c r="F26" s="3" t="s">
        <v>204</v>
      </c>
      <c r="G26" s="3" t="s">
        <v>220</v>
      </c>
      <c r="H26" s="3" t="s">
        <v>221</v>
      </c>
      <c r="I26" s="3" t="s">
        <v>222</v>
      </c>
      <c r="J26" s="3" t="s">
        <v>219</v>
      </c>
      <c r="K26" s="3" t="s">
        <v>214</v>
      </c>
      <c r="L26" s="3" t="s">
        <v>214</v>
      </c>
    </row>
    <row r="27" spans="1:12" x14ac:dyDescent="0.25">
      <c r="A27" s="200">
        <v>1</v>
      </c>
      <c r="B27" s="201"/>
      <c r="C27" s="201"/>
      <c r="D27" s="201"/>
      <c r="E27" s="202"/>
      <c r="F27" s="3">
        <v>2</v>
      </c>
      <c r="G27" s="3">
        <v>3</v>
      </c>
      <c r="H27" s="3">
        <v>4</v>
      </c>
      <c r="I27" s="3">
        <v>5</v>
      </c>
      <c r="J27" s="3">
        <v>6</v>
      </c>
      <c r="K27" s="3" t="s">
        <v>217</v>
      </c>
      <c r="L27" s="3" t="s">
        <v>218</v>
      </c>
    </row>
    <row r="28" spans="1:12" ht="15.75" customHeight="1" x14ac:dyDescent="0.25">
      <c r="A28" s="203" t="s">
        <v>113</v>
      </c>
      <c r="B28" s="204"/>
      <c r="C28" s="204"/>
      <c r="D28" s="204"/>
      <c r="E28" s="204"/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6"/>
      <c r="L28" s="86"/>
    </row>
    <row r="29" spans="1:12" x14ac:dyDescent="0.25">
      <c r="A29" s="203" t="s">
        <v>114</v>
      </c>
      <c r="B29" s="204"/>
      <c r="C29" s="204"/>
      <c r="D29" s="204"/>
      <c r="E29" s="204"/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/>
      <c r="L29" s="86"/>
    </row>
    <row r="30" spans="1:12" x14ac:dyDescent="0.25">
      <c r="A30" s="195" t="s">
        <v>5</v>
      </c>
      <c r="B30" s="196"/>
      <c r="C30" s="196"/>
      <c r="D30" s="196"/>
      <c r="E30" s="196"/>
      <c r="F30" s="84">
        <f>F28-F29</f>
        <v>0</v>
      </c>
      <c r="G30" s="84">
        <f t="shared" ref="G30:I30" si="5">G28-G29</f>
        <v>0</v>
      </c>
      <c r="H30" s="84">
        <f t="shared" ref="H30" si="6">H28-H29</f>
        <v>0</v>
      </c>
      <c r="I30" s="84">
        <f t="shared" si="5"/>
        <v>0</v>
      </c>
      <c r="J30" s="84">
        <f t="shared" ref="J30" si="7">J28-J29</f>
        <v>0</v>
      </c>
      <c r="K30" s="86"/>
      <c r="L30" s="86"/>
    </row>
    <row r="31" spans="1:12" x14ac:dyDescent="0.25">
      <c r="A31" s="195" t="s">
        <v>6</v>
      </c>
      <c r="B31" s="196"/>
      <c r="C31" s="196"/>
      <c r="D31" s="196"/>
      <c r="E31" s="196"/>
      <c r="F31" s="84">
        <f>F22+F30</f>
        <v>-34813.529999999795</v>
      </c>
      <c r="G31" s="84">
        <f t="shared" ref="G31:I31" si="8">G22+G30</f>
        <v>0</v>
      </c>
      <c r="H31" s="84">
        <f>H22+H30</f>
        <v>0</v>
      </c>
      <c r="I31" s="84">
        <f t="shared" si="8"/>
        <v>0</v>
      </c>
      <c r="J31" s="84">
        <f t="shared" ref="J31" si="9">J22+J30</f>
        <v>-242427.37000000011</v>
      </c>
      <c r="K31" s="86"/>
      <c r="L31" s="86"/>
    </row>
    <row r="32" spans="1:12" ht="12" customHeight="1" x14ac:dyDescent="0.25">
      <c r="A32" s="19"/>
      <c r="B32" s="20"/>
      <c r="C32" s="20"/>
      <c r="D32" s="20"/>
      <c r="E32" s="20"/>
      <c r="F32" s="20"/>
      <c r="G32" s="20"/>
      <c r="H32" s="20"/>
      <c r="I32" s="21"/>
      <c r="J32" s="21"/>
      <c r="K32" s="21"/>
      <c r="L32" s="21"/>
    </row>
    <row r="33" spans="1:12" ht="15.75" x14ac:dyDescent="0.25">
      <c r="A33" s="199" t="s">
        <v>115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</row>
    <row r="34" spans="1:12" ht="15.75" x14ac:dyDescent="0.25">
      <c r="A34" s="33"/>
      <c r="B34" s="34"/>
      <c r="C34" s="34"/>
      <c r="D34" s="34"/>
      <c r="E34" s="34"/>
      <c r="F34" s="34"/>
      <c r="G34" s="34"/>
      <c r="H34" s="34"/>
      <c r="I34" s="34"/>
      <c r="J34" s="92"/>
      <c r="K34" s="168"/>
      <c r="L34" s="119"/>
    </row>
    <row r="35" spans="1:12" ht="27" customHeight="1" x14ac:dyDescent="0.25">
      <c r="A35" s="28"/>
      <c r="B35" s="29"/>
      <c r="C35" s="29"/>
      <c r="D35" s="30"/>
      <c r="E35" s="31"/>
      <c r="F35" s="3" t="s">
        <v>204</v>
      </c>
      <c r="G35" s="3" t="s">
        <v>220</v>
      </c>
      <c r="H35" s="3" t="s">
        <v>221</v>
      </c>
      <c r="I35" s="3" t="s">
        <v>222</v>
      </c>
      <c r="J35" s="3" t="s">
        <v>219</v>
      </c>
      <c r="K35" s="3" t="s">
        <v>214</v>
      </c>
      <c r="L35" s="3" t="s">
        <v>211</v>
      </c>
    </row>
    <row r="36" spans="1:12" ht="16.5" customHeight="1" x14ac:dyDescent="0.25">
      <c r="A36" s="200">
        <v>1</v>
      </c>
      <c r="B36" s="201"/>
      <c r="C36" s="201"/>
      <c r="D36" s="201"/>
      <c r="E36" s="202"/>
      <c r="F36" s="3">
        <v>2</v>
      </c>
      <c r="G36" s="3">
        <v>3</v>
      </c>
      <c r="H36" s="3">
        <v>4</v>
      </c>
      <c r="I36" s="3">
        <v>5</v>
      </c>
      <c r="J36" s="3">
        <v>6</v>
      </c>
      <c r="K36" s="3" t="s">
        <v>217</v>
      </c>
      <c r="L36" s="3" t="s">
        <v>218</v>
      </c>
    </row>
    <row r="37" spans="1:12" ht="30" customHeight="1" x14ac:dyDescent="0.25">
      <c r="A37" s="190" t="s">
        <v>116</v>
      </c>
      <c r="B37" s="191"/>
      <c r="C37" s="191"/>
      <c r="D37" s="191"/>
      <c r="E37" s="192"/>
      <c r="F37" s="89">
        <v>23995.88</v>
      </c>
      <c r="G37" s="89">
        <v>0</v>
      </c>
      <c r="H37" s="89">
        <v>17935.88</v>
      </c>
      <c r="I37" s="89">
        <v>17935.88</v>
      </c>
      <c r="J37" s="89">
        <v>-10817.65</v>
      </c>
      <c r="K37" s="89">
        <f>(J37/F37)*100</f>
        <v>-45.081280619839738</v>
      </c>
      <c r="L37" s="124">
        <f>(J37/I37)*100</f>
        <v>-60.31290352076396</v>
      </c>
    </row>
    <row r="38" spans="1:12" ht="15" customHeight="1" x14ac:dyDescent="0.25">
      <c r="A38" s="195" t="s">
        <v>117</v>
      </c>
      <c r="B38" s="196"/>
      <c r="C38" s="196"/>
      <c r="D38" s="196"/>
      <c r="E38" s="196"/>
      <c r="F38" s="87">
        <f>F31+F37</f>
        <v>-10817.649999999794</v>
      </c>
      <c r="G38" s="87">
        <f>G31+G37</f>
        <v>0</v>
      </c>
      <c r="H38" s="87">
        <f>H31+H37</f>
        <v>17935.88</v>
      </c>
      <c r="I38" s="87">
        <f t="shared" ref="I38:L38" si="10">I31+I37</f>
        <v>17935.88</v>
      </c>
      <c r="J38" s="87">
        <f t="shared" si="10"/>
        <v>-253245.02000000011</v>
      </c>
      <c r="K38" s="89">
        <f t="shared" ref="K38" si="11">(J38/F38)*100</f>
        <v>2341.0354374564245</v>
      </c>
      <c r="L38" s="87">
        <f t="shared" si="10"/>
        <v>-60.31290352076396</v>
      </c>
    </row>
    <row r="39" spans="1:12" ht="25.5" customHeight="1" x14ac:dyDescent="0.25">
      <c r="A39" s="207" t="s">
        <v>118</v>
      </c>
      <c r="B39" s="208"/>
      <c r="C39" s="208"/>
      <c r="D39" s="208"/>
      <c r="E39" s="209"/>
      <c r="F39" s="87">
        <v>0</v>
      </c>
      <c r="G39" s="87">
        <f>G22+G30+G37-G38</f>
        <v>0</v>
      </c>
      <c r="H39" s="87">
        <f>H22+H30+H37-H38</f>
        <v>0</v>
      </c>
      <c r="I39" s="87">
        <f t="shared" ref="I39" si="12">I22+I30+I37-I38</f>
        <v>0</v>
      </c>
      <c r="J39" s="87">
        <v>0</v>
      </c>
      <c r="K39" s="89"/>
      <c r="L39" s="88">
        <v>0</v>
      </c>
    </row>
    <row r="40" spans="1:12" ht="15" customHeight="1" x14ac:dyDescent="0.25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</row>
    <row r="41" spans="1:12" ht="20.25" customHeight="1" x14ac:dyDescent="0.25">
      <c r="A41" s="217" t="s">
        <v>119</v>
      </c>
      <c r="B41" s="217"/>
      <c r="C41" s="217"/>
      <c r="D41" s="217"/>
      <c r="E41" s="217"/>
      <c r="F41" s="217"/>
      <c r="G41" s="217"/>
      <c r="H41" s="217"/>
      <c r="I41" s="217"/>
      <c r="J41" s="217"/>
      <c r="K41" s="217"/>
      <c r="L41" s="217"/>
    </row>
    <row r="42" spans="1:12" ht="9.75" customHeight="1" x14ac:dyDescent="0.25">
      <c r="A42" s="48"/>
      <c r="B42" s="49"/>
      <c r="C42" s="49"/>
      <c r="D42" s="49"/>
      <c r="E42" s="49"/>
      <c r="F42" s="49"/>
      <c r="G42" s="49"/>
      <c r="H42" s="49"/>
      <c r="I42" s="50"/>
      <c r="J42" s="50"/>
      <c r="K42" s="50"/>
      <c r="L42" s="50"/>
    </row>
    <row r="43" spans="1:12" ht="28.5" customHeight="1" x14ac:dyDescent="0.25">
      <c r="A43" s="51"/>
      <c r="B43" s="52"/>
      <c r="C43" s="52"/>
      <c r="D43" s="53"/>
      <c r="E43" s="54"/>
      <c r="F43" s="3" t="s">
        <v>204</v>
      </c>
      <c r="G43" s="3" t="s">
        <v>220</v>
      </c>
      <c r="H43" s="3" t="s">
        <v>221</v>
      </c>
      <c r="I43" s="3" t="s">
        <v>222</v>
      </c>
      <c r="J43" s="3" t="s">
        <v>231</v>
      </c>
      <c r="K43" s="3" t="s">
        <v>214</v>
      </c>
      <c r="L43" s="3" t="s">
        <v>211</v>
      </c>
    </row>
    <row r="44" spans="1:12" x14ac:dyDescent="0.25">
      <c r="A44" s="200">
        <v>1</v>
      </c>
      <c r="B44" s="201"/>
      <c r="C44" s="201"/>
      <c r="D44" s="201"/>
      <c r="E44" s="202"/>
      <c r="F44" s="3">
        <v>2</v>
      </c>
      <c r="G44" s="3">
        <v>3</v>
      </c>
      <c r="H44" s="3">
        <v>4</v>
      </c>
      <c r="I44" s="3">
        <v>5</v>
      </c>
      <c r="J44" s="3">
        <v>6</v>
      </c>
      <c r="K44" s="3">
        <v>7</v>
      </c>
      <c r="L44" s="3">
        <v>8</v>
      </c>
    </row>
    <row r="45" spans="1:12" x14ac:dyDescent="0.25">
      <c r="A45" s="190" t="s">
        <v>116</v>
      </c>
      <c r="B45" s="191"/>
      <c r="C45" s="191"/>
      <c r="D45" s="191"/>
      <c r="E45" s="192"/>
      <c r="F45" s="89">
        <v>0</v>
      </c>
      <c r="G45" s="89">
        <f>F48</f>
        <v>0</v>
      </c>
      <c r="H45" s="89">
        <f>G48</f>
        <v>0</v>
      </c>
      <c r="I45" s="89">
        <f>G48</f>
        <v>0</v>
      </c>
      <c r="J45" s="89">
        <v>0</v>
      </c>
      <c r="K45" s="89"/>
      <c r="L45" s="124">
        <v>0</v>
      </c>
    </row>
    <row r="46" spans="1:12" ht="27" customHeight="1" x14ac:dyDescent="0.25">
      <c r="A46" s="190" t="s">
        <v>4</v>
      </c>
      <c r="B46" s="191"/>
      <c r="C46" s="191"/>
      <c r="D46" s="191"/>
      <c r="E46" s="192"/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/>
      <c r="L46" s="124">
        <v>0</v>
      </c>
    </row>
    <row r="47" spans="1:12" x14ac:dyDescent="0.25">
      <c r="A47" s="190" t="s">
        <v>120</v>
      </c>
      <c r="B47" s="193"/>
      <c r="C47" s="193"/>
      <c r="D47" s="193"/>
      <c r="E47" s="194"/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/>
      <c r="L47" s="124">
        <v>0</v>
      </c>
    </row>
    <row r="48" spans="1:12" ht="15" customHeight="1" x14ac:dyDescent="0.25">
      <c r="A48" s="195" t="s">
        <v>117</v>
      </c>
      <c r="B48" s="196"/>
      <c r="C48" s="196"/>
      <c r="D48" s="196"/>
      <c r="E48" s="196"/>
      <c r="F48" s="90">
        <f>F45-F46+F47</f>
        <v>0</v>
      </c>
      <c r="G48" s="90">
        <f t="shared" ref="G48:I48" si="13">G45-G46+G47</f>
        <v>0</v>
      </c>
      <c r="H48" s="90">
        <f t="shared" ref="H48" si="14">H45-H46+H47</f>
        <v>0</v>
      </c>
      <c r="I48" s="90">
        <f t="shared" si="13"/>
        <v>0</v>
      </c>
      <c r="J48" s="90">
        <v>0</v>
      </c>
      <c r="K48" s="90"/>
      <c r="L48" s="91">
        <v>0</v>
      </c>
    </row>
    <row r="50" spans="1:12" x14ac:dyDescent="0.25">
      <c r="A50" s="197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</row>
  </sheetData>
  <mergeCells count="34">
    <mergeCell ref="A44:E44"/>
    <mergeCell ref="A24:L24"/>
    <mergeCell ref="A28:E28"/>
    <mergeCell ref="A29:E29"/>
    <mergeCell ref="A30:E30"/>
    <mergeCell ref="A33:L33"/>
    <mergeCell ref="A38:E38"/>
    <mergeCell ref="A39:E39"/>
    <mergeCell ref="A41:L41"/>
    <mergeCell ref="A37:E37"/>
    <mergeCell ref="A36:E36"/>
    <mergeCell ref="A7:L7"/>
    <mergeCell ref="A10:L10"/>
    <mergeCell ref="A12:L12"/>
    <mergeCell ref="A15:E15"/>
    <mergeCell ref="A31:E31"/>
    <mergeCell ref="A21:E21"/>
    <mergeCell ref="A22:E22"/>
    <mergeCell ref="A27:E27"/>
    <mergeCell ref="A20:E20"/>
    <mergeCell ref="A16:E16"/>
    <mergeCell ref="A17:E17"/>
    <mergeCell ref="A18:E18"/>
    <mergeCell ref="A8:L8"/>
    <mergeCell ref="A45:E45"/>
    <mergeCell ref="A46:E46"/>
    <mergeCell ref="A47:E47"/>
    <mergeCell ref="A48:E48"/>
    <mergeCell ref="A50:L50"/>
    <mergeCell ref="A1:F1"/>
    <mergeCell ref="A2:F2"/>
    <mergeCell ref="A3:F3"/>
    <mergeCell ref="A4:F4"/>
    <mergeCell ref="A5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2"/>
  <sheetViews>
    <sheetView zoomScaleNormal="100" workbookViewId="0">
      <selection activeCell="H28" sqref="H28"/>
    </sheetView>
  </sheetViews>
  <sheetFormatPr defaultRowHeight="15" x14ac:dyDescent="0.25"/>
  <cols>
    <col min="1" max="1" width="8.5703125" customWidth="1"/>
    <col min="2" max="2" width="8.28515625" customWidth="1"/>
    <col min="3" max="3" width="8.42578125" customWidth="1"/>
    <col min="4" max="4" width="47.42578125" customWidth="1"/>
    <col min="5" max="5" width="24.7109375" customWidth="1"/>
    <col min="6" max="6" width="25.28515625" customWidth="1"/>
    <col min="7" max="7" width="22.85546875" customWidth="1"/>
    <col min="8" max="8" width="22.42578125" customWidth="1"/>
    <col min="9" max="9" width="23.42578125" customWidth="1"/>
    <col min="10" max="10" width="9.85546875" customWidth="1"/>
    <col min="11" max="11" width="8.42578125" customWidth="1"/>
  </cols>
  <sheetData>
    <row r="1" spans="1:11" ht="42" customHeight="1" x14ac:dyDescent="0.25">
      <c r="A1" s="199" t="s">
        <v>228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8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66"/>
      <c r="K2" s="118"/>
    </row>
    <row r="3" spans="1:11" ht="15.75" customHeight="1" x14ac:dyDescent="0.25">
      <c r="A3" s="199" t="s">
        <v>27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  <c r="J4" s="5"/>
      <c r="K4" s="5"/>
    </row>
    <row r="5" spans="1:11" ht="18" customHeight="1" x14ac:dyDescent="0.25">
      <c r="A5" s="199" t="s">
        <v>8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18" x14ac:dyDescent="0.25">
      <c r="A6" s="4"/>
      <c r="B6" s="4"/>
      <c r="C6" s="4"/>
      <c r="D6" s="4"/>
      <c r="E6" s="22"/>
      <c r="F6" s="4"/>
      <c r="G6" s="4"/>
      <c r="H6" s="5"/>
      <c r="I6" s="5"/>
      <c r="J6" s="5"/>
      <c r="K6" s="5"/>
    </row>
    <row r="7" spans="1:11" ht="15.75" customHeight="1" x14ac:dyDescent="0.25">
      <c r="A7" s="199" t="s">
        <v>1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spans="1:11" ht="18" x14ac:dyDescent="0.25">
      <c r="A8" s="4"/>
      <c r="B8" s="4"/>
      <c r="C8" s="4"/>
      <c r="D8" s="4"/>
      <c r="E8" s="22"/>
      <c r="F8" s="4"/>
      <c r="G8" s="4"/>
      <c r="H8" s="5"/>
      <c r="I8" s="5"/>
      <c r="J8" s="5"/>
      <c r="K8" s="5"/>
    </row>
    <row r="9" spans="1:11" ht="25.5" x14ac:dyDescent="0.25">
      <c r="A9" s="18" t="s">
        <v>9</v>
      </c>
      <c r="B9" s="17" t="s">
        <v>10</v>
      </c>
      <c r="C9" s="17" t="s">
        <v>11</v>
      </c>
      <c r="D9" s="17" t="s">
        <v>7</v>
      </c>
      <c r="E9" s="120" t="s">
        <v>204</v>
      </c>
      <c r="F9" s="18" t="s">
        <v>220</v>
      </c>
      <c r="G9" s="18" t="s">
        <v>221</v>
      </c>
      <c r="H9" s="18" t="s">
        <v>222</v>
      </c>
      <c r="I9" s="18" t="s">
        <v>219</v>
      </c>
      <c r="J9" s="18" t="s">
        <v>214</v>
      </c>
      <c r="K9" s="18" t="s">
        <v>211</v>
      </c>
    </row>
    <row r="10" spans="1:11" x14ac:dyDescent="0.25">
      <c r="A10" s="221">
        <v>1</v>
      </c>
      <c r="B10" s="222"/>
      <c r="C10" s="223"/>
      <c r="D10" s="17">
        <v>2</v>
      </c>
      <c r="E10" s="17">
        <v>3</v>
      </c>
      <c r="F10" s="18">
        <v>4</v>
      </c>
      <c r="G10" s="18">
        <v>5</v>
      </c>
      <c r="H10" s="18">
        <v>6</v>
      </c>
      <c r="I10" s="18">
        <v>7</v>
      </c>
      <c r="J10" s="18" t="s">
        <v>213</v>
      </c>
      <c r="K10" s="18" t="s">
        <v>212</v>
      </c>
    </row>
    <row r="11" spans="1:11" ht="15.75" customHeight="1" x14ac:dyDescent="0.25">
      <c r="A11" s="9">
        <v>6</v>
      </c>
      <c r="B11" s="9"/>
      <c r="C11" s="9"/>
      <c r="D11" s="9" t="s">
        <v>12</v>
      </c>
      <c r="E11" s="64">
        <f>E12+E16+E18+E21+E26+E33+E35+E32</f>
        <v>2509644.7000000002</v>
      </c>
      <c r="F11" s="64">
        <f>F12+F16+F18+F21+F26+F32+F33</f>
        <v>3044563.2</v>
      </c>
      <c r="G11" s="64">
        <f>G12+G16+G18+G21+G26+G33+G32+G34</f>
        <v>3329315.8200000003</v>
      </c>
      <c r="H11" s="64">
        <f>H12+H16+H18+H21+H26+H33+H32+H34</f>
        <v>3403131.88</v>
      </c>
      <c r="I11" s="64">
        <f>I12+I16+I18+I21+I26+I33+I32+I34</f>
        <v>2753509.08</v>
      </c>
      <c r="J11" s="64">
        <f>(I11/E11)*100</f>
        <v>109.71708784115934</v>
      </c>
      <c r="K11" s="64">
        <f>(I11/H11)*100</f>
        <v>80.911030694467243</v>
      </c>
    </row>
    <row r="12" spans="1:11" ht="15" customHeight="1" x14ac:dyDescent="0.25">
      <c r="A12" s="9"/>
      <c r="B12" s="14">
        <v>63</v>
      </c>
      <c r="C12" s="219" t="s">
        <v>168</v>
      </c>
      <c r="D12" s="220"/>
      <c r="E12" s="64">
        <f>E13+E15</f>
        <v>2149139.04</v>
      </c>
      <c r="F12" s="64">
        <f t="shared" ref="F12" si="0">F13+F15</f>
        <v>2650779.2799999998</v>
      </c>
      <c r="G12" s="64">
        <f>G13+G14+G15</f>
        <v>2881542.7</v>
      </c>
      <c r="H12" s="64">
        <f>H13+H15</f>
        <v>2863035.28</v>
      </c>
      <c r="I12" s="64">
        <f>I13+I15+I14</f>
        <v>2303588.58</v>
      </c>
      <c r="J12" s="64">
        <f t="shared" ref="J12:J38" si="1">(I12/E12)*100</f>
        <v>107.18657737472397</v>
      </c>
      <c r="K12" s="64">
        <f t="shared" ref="K12:K38" si="2">(I12/H12)*100</f>
        <v>80.459664471895721</v>
      </c>
    </row>
    <row r="13" spans="1:11" x14ac:dyDescent="0.25">
      <c r="A13" s="10"/>
      <c r="B13" s="10"/>
      <c r="C13" s="11" t="s">
        <v>39</v>
      </c>
      <c r="D13" s="11" t="s">
        <v>199</v>
      </c>
      <c r="E13" s="74">
        <v>2149139.04</v>
      </c>
      <c r="F13" s="59">
        <v>2650779.2799999998</v>
      </c>
      <c r="G13" s="59">
        <v>2881542.7</v>
      </c>
      <c r="H13" s="59">
        <v>2863035.28</v>
      </c>
      <c r="I13" s="59">
        <v>2303588.58</v>
      </c>
      <c r="J13" s="64">
        <f t="shared" si="1"/>
        <v>107.18657737472397</v>
      </c>
      <c r="K13" s="64">
        <f t="shared" si="2"/>
        <v>80.459664471895721</v>
      </c>
    </row>
    <row r="14" spans="1:11" x14ac:dyDescent="0.25">
      <c r="A14" s="10"/>
      <c r="B14" s="10"/>
      <c r="C14" s="11" t="s">
        <v>234</v>
      </c>
      <c r="D14" s="187" t="s">
        <v>235</v>
      </c>
      <c r="E14" s="74">
        <v>0</v>
      </c>
      <c r="F14" s="59">
        <v>0</v>
      </c>
      <c r="G14" s="59">
        <v>0</v>
      </c>
      <c r="H14" s="59">
        <v>0</v>
      </c>
      <c r="I14" s="59">
        <v>0</v>
      </c>
      <c r="J14" s="64"/>
      <c r="K14" s="64"/>
    </row>
    <row r="15" spans="1:11" x14ac:dyDescent="0.25">
      <c r="A15" s="10"/>
      <c r="B15" s="25"/>
      <c r="C15" s="11" t="s">
        <v>41</v>
      </c>
      <c r="D15" s="11" t="s">
        <v>42</v>
      </c>
      <c r="E15" s="74">
        <v>0</v>
      </c>
      <c r="F15" s="59">
        <v>0</v>
      </c>
      <c r="G15" s="59">
        <v>0</v>
      </c>
      <c r="H15" s="59">
        <v>0</v>
      </c>
      <c r="I15" s="59">
        <v>0</v>
      </c>
      <c r="J15" s="64" t="e">
        <f t="shared" si="1"/>
        <v>#DIV/0!</v>
      </c>
      <c r="K15" s="64" t="e">
        <f t="shared" si="2"/>
        <v>#DIV/0!</v>
      </c>
    </row>
    <row r="16" spans="1:11" x14ac:dyDescent="0.25">
      <c r="A16" s="10"/>
      <c r="B16" s="14">
        <v>64</v>
      </c>
      <c r="C16" s="14"/>
      <c r="D16" s="14" t="s">
        <v>45</v>
      </c>
      <c r="E16" s="64">
        <f>E17</f>
        <v>48.28</v>
      </c>
      <c r="F16" s="64">
        <f t="shared" ref="F16:I16" si="3">F17</f>
        <v>30</v>
      </c>
      <c r="G16" s="64">
        <f t="shared" si="3"/>
        <v>30</v>
      </c>
      <c r="H16" s="64">
        <f t="shared" si="3"/>
        <v>30</v>
      </c>
      <c r="I16" s="64">
        <f t="shared" si="3"/>
        <v>17.13</v>
      </c>
      <c r="J16" s="64">
        <f t="shared" si="1"/>
        <v>35.480530240265118</v>
      </c>
      <c r="K16" s="64">
        <f t="shared" si="2"/>
        <v>57.099999999999994</v>
      </c>
    </row>
    <row r="17" spans="1:11" s="37" customFormat="1" x14ac:dyDescent="0.25">
      <c r="A17" s="11"/>
      <c r="B17" s="16"/>
      <c r="C17" s="16" t="s">
        <v>46</v>
      </c>
      <c r="D17" s="16" t="s">
        <v>47</v>
      </c>
      <c r="E17" s="65">
        <v>48.28</v>
      </c>
      <c r="F17" s="59">
        <v>30</v>
      </c>
      <c r="G17" s="59">
        <v>30</v>
      </c>
      <c r="H17" s="59">
        <v>30</v>
      </c>
      <c r="I17" s="59">
        <v>17.13</v>
      </c>
      <c r="J17" s="64">
        <f t="shared" si="1"/>
        <v>35.480530240265118</v>
      </c>
      <c r="K17" s="64">
        <f t="shared" si="2"/>
        <v>57.099999999999994</v>
      </c>
    </row>
    <row r="18" spans="1:11" ht="15" customHeight="1" x14ac:dyDescent="0.25">
      <c r="A18" s="10"/>
      <c r="B18" s="14">
        <v>65</v>
      </c>
      <c r="C18" s="219" t="s">
        <v>170</v>
      </c>
      <c r="D18" s="220"/>
      <c r="E18" s="64">
        <f>E19+E20</f>
        <v>3073.5</v>
      </c>
      <c r="F18" s="64">
        <f t="shared" ref="F18:H18" si="4">F19+F20</f>
        <v>6500</v>
      </c>
      <c r="G18" s="64">
        <f t="shared" si="4"/>
        <v>6500</v>
      </c>
      <c r="H18" s="64">
        <f t="shared" si="4"/>
        <v>5091.2299999999996</v>
      </c>
      <c r="I18" s="64">
        <f t="shared" ref="I18" si="5">I19+I20</f>
        <v>830.23</v>
      </c>
      <c r="J18" s="64">
        <f t="shared" si="1"/>
        <v>27.012526435659673</v>
      </c>
      <c r="K18" s="64">
        <f t="shared" si="2"/>
        <v>16.307061358453655</v>
      </c>
    </row>
    <row r="19" spans="1:11" s="37" customFormat="1" x14ac:dyDescent="0.25">
      <c r="A19" s="11"/>
      <c r="B19" s="16"/>
      <c r="C19" s="16" t="s">
        <v>46</v>
      </c>
      <c r="D19" s="16" t="s">
        <v>47</v>
      </c>
      <c r="E19" s="65">
        <v>0</v>
      </c>
      <c r="F19" s="59">
        <v>0</v>
      </c>
      <c r="G19" s="59">
        <v>0</v>
      </c>
      <c r="H19" s="59">
        <v>0</v>
      </c>
      <c r="I19" s="59">
        <v>0</v>
      </c>
      <c r="J19" s="64" t="e">
        <f t="shared" si="1"/>
        <v>#DIV/0!</v>
      </c>
      <c r="K19" s="64" t="e">
        <f t="shared" si="2"/>
        <v>#DIV/0!</v>
      </c>
    </row>
    <row r="20" spans="1:11" ht="15" customHeight="1" x14ac:dyDescent="0.25">
      <c r="A20" s="10"/>
      <c r="B20" s="10"/>
      <c r="C20" s="11" t="s">
        <v>43</v>
      </c>
      <c r="D20" s="15" t="s">
        <v>44</v>
      </c>
      <c r="E20" s="78">
        <v>3073.5</v>
      </c>
      <c r="F20" s="59">
        <v>6500</v>
      </c>
      <c r="G20" s="59">
        <v>6500</v>
      </c>
      <c r="H20" s="59">
        <v>5091.2299999999996</v>
      </c>
      <c r="I20" s="59">
        <v>830.23</v>
      </c>
      <c r="J20" s="64">
        <f t="shared" si="1"/>
        <v>27.012526435659673</v>
      </c>
      <c r="K20" s="64">
        <f t="shared" si="2"/>
        <v>16.307061358453655</v>
      </c>
    </row>
    <row r="21" spans="1:11" ht="15" customHeight="1" x14ac:dyDescent="0.25">
      <c r="A21" s="10"/>
      <c r="B21" s="14">
        <v>66</v>
      </c>
      <c r="C21" s="219" t="s">
        <v>171</v>
      </c>
      <c r="D21" s="220"/>
      <c r="E21" s="64">
        <f>E22+E24+E23</f>
        <v>13288.12</v>
      </c>
      <c r="F21" s="64">
        <f t="shared" ref="F21:H21" si="6">F22+F24+F23</f>
        <v>12620</v>
      </c>
      <c r="G21" s="64">
        <f>G22+G23+G24+G25</f>
        <v>13258.95</v>
      </c>
      <c r="H21" s="64">
        <f t="shared" si="6"/>
        <v>13129.72</v>
      </c>
      <c r="I21" s="64">
        <f t="shared" ref="I21" si="7">I22+I24</f>
        <v>6989.29</v>
      </c>
      <c r="J21" s="64">
        <f t="shared" si="1"/>
        <v>52.59803493646956</v>
      </c>
      <c r="K21" s="64">
        <f t="shared" si="2"/>
        <v>53.232589880058377</v>
      </c>
    </row>
    <row r="22" spans="1:11" s="37" customFormat="1" x14ac:dyDescent="0.25">
      <c r="A22" s="11"/>
      <c r="B22" s="16"/>
      <c r="C22" s="16" t="s">
        <v>46</v>
      </c>
      <c r="D22" s="16" t="s">
        <v>47</v>
      </c>
      <c r="E22" s="65">
        <v>12064.36</v>
      </c>
      <c r="F22" s="59">
        <v>12120</v>
      </c>
      <c r="G22" s="59">
        <v>12120</v>
      </c>
      <c r="H22" s="59">
        <v>12129.72</v>
      </c>
      <c r="I22" s="59">
        <v>6989.29</v>
      </c>
      <c r="J22" s="64">
        <f t="shared" si="1"/>
        <v>57.93336737298953</v>
      </c>
      <c r="K22" s="64">
        <f t="shared" si="2"/>
        <v>57.621198180996757</v>
      </c>
    </row>
    <row r="23" spans="1:11" s="37" customFormat="1" ht="15" customHeight="1" x14ac:dyDescent="0.25">
      <c r="A23" s="11"/>
      <c r="B23" s="16"/>
      <c r="C23" s="16" t="s">
        <v>175</v>
      </c>
      <c r="D23" s="117" t="s">
        <v>173</v>
      </c>
      <c r="E23" s="65">
        <v>0</v>
      </c>
      <c r="F23" s="59">
        <v>0</v>
      </c>
      <c r="G23" s="59">
        <v>0</v>
      </c>
      <c r="H23" s="59">
        <v>0</v>
      </c>
      <c r="I23" s="59">
        <v>0</v>
      </c>
      <c r="J23" s="64" t="e">
        <f t="shared" si="1"/>
        <v>#DIV/0!</v>
      </c>
      <c r="K23" s="64" t="e">
        <f t="shared" si="2"/>
        <v>#DIV/0!</v>
      </c>
    </row>
    <row r="24" spans="1:11" s="37" customFormat="1" x14ac:dyDescent="0.25">
      <c r="A24" s="11"/>
      <c r="B24" s="16"/>
      <c r="C24" s="16" t="s">
        <v>48</v>
      </c>
      <c r="D24" s="16" t="s">
        <v>49</v>
      </c>
      <c r="E24" s="65">
        <v>1223.76</v>
      </c>
      <c r="F24" s="59">
        <v>500</v>
      </c>
      <c r="G24" s="59">
        <v>1138.95</v>
      </c>
      <c r="H24" s="59">
        <v>1000</v>
      </c>
      <c r="I24" s="59">
        <v>0</v>
      </c>
      <c r="J24" s="64">
        <f t="shared" si="1"/>
        <v>0</v>
      </c>
      <c r="K24" s="64">
        <f t="shared" si="2"/>
        <v>0</v>
      </c>
    </row>
    <row r="25" spans="1:11" s="37" customFormat="1" x14ac:dyDescent="0.25">
      <c r="A25" s="11"/>
      <c r="B25" s="16"/>
      <c r="C25" s="185" t="s">
        <v>232</v>
      </c>
      <c r="D25" s="186" t="s">
        <v>233</v>
      </c>
      <c r="E25" s="65">
        <v>0</v>
      </c>
      <c r="F25" s="59">
        <v>0</v>
      </c>
      <c r="G25" s="59">
        <v>0</v>
      </c>
      <c r="H25" s="59">
        <v>0</v>
      </c>
      <c r="I25" s="59">
        <v>0</v>
      </c>
      <c r="J25" s="64" t="e">
        <f t="shared" si="1"/>
        <v>#DIV/0!</v>
      </c>
      <c r="K25" s="64" t="e">
        <f t="shared" si="2"/>
        <v>#DIV/0!</v>
      </c>
    </row>
    <row r="26" spans="1:11" ht="15" customHeight="1" x14ac:dyDescent="0.25">
      <c r="A26" s="10"/>
      <c r="B26" s="10">
        <v>67</v>
      </c>
      <c r="C26" s="219" t="s">
        <v>169</v>
      </c>
      <c r="D26" s="220"/>
      <c r="E26" s="64">
        <v>271171.56</v>
      </c>
      <c r="F26" s="64">
        <f>F27+F28+F30+F31</f>
        <v>274270.76</v>
      </c>
      <c r="G26" s="64">
        <f>G27+G28+G29+G30+G31</f>
        <v>327621.01</v>
      </c>
      <c r="H26" s="64">
        <f>SUM(H27:H32)</f>
        <v>421943.24</v>
      </c>
      <c r="I26" s="64">
        <f>I27+I28+I30+I31</f>
        <v>342181.44</v>
      </c>
      <c r="J26" s="64">
        <f t="shared" si="1"/>
        <v>126.18633015940168</v>
      </c>
      <c r="K26" s="64">
        <f t="shared" si="2"/>
        <v>81.096556968183691</v>
      </c>
    </row>
    <row r="27" spans="1:11" x14ac:dyDescent="0.25">
      <c r="A27" s="14"/>
      <c r="B27" s="14"/>
      <c r="C27" s="11" t="s">
        <v>50</v>
      </c>
      <c r="D27" s="11" t="s">
        <v>13</v>
      </c>
      <c r="E27" s="73">
        <v>122877.4</v>
      </c>
      <c r="F27" s="73">
        <f>F48+F61+F62+F106</f>
        <v>127682.62000000001</v>
      </c>
      <c r="G27" s="73">
        <v>141420.07999999999</v>
      </c>
      <c r="H27" s="73">
        <v>218110.59</v>
      </c>
      <c r="I27" s="73">
        <v>152436.51999999999</v>
      </c>
      <c r="J27" s="64">
        <f t="shared" si="1"/>
        <v>124.0557824302923</v>
      </c>
      <c r="K27" s="64">
        <f t="shared" si="2"/>
        <v>69.889554652068924</v>
      </c>
    </row>
    <row r="28" spans="1:11" x14ac:dyDescent="0.25">
      <c r="A28" s="14"/>
      <c r="B28" s="14"/>
      <c r="C28" s="11" t="s">
        <v>55</v>
      </c>
      <c r="D28" s="11" t="s">
        <v>56</v>
      </c>
      <c r="E28" s="73">
        <f>E51+E65+E77+E87+E97+E109+E118</f>
        <v>148078.16</v>
      </c>
      <c r="F28" s="73">
        <f>F51+F65+F77+F87+F97+F109</f>
        <v>146588.14000000001</v>
      </c>
      <c r="G28" s="73">
        <f>G51+G65+G77+G87+G97+G109+G118</f>
        <v>186200.93</v>
      </c>
      <c r="H28" s="73">
        <f>H51+H65+H77+H87+H97+H109+H118+H121</f>
        <v>188847.28999999998</v>
      </c>
      <c r="I28" s="73">
        <f>I51+I65+I77+I87+I97+I109+I118</f>
        <v>188761.92</v>
      </c>
      <c r="J28" s="64">
        <f t="shared" si="1"/>
        <v>127.47451751156282</v>
      </c>
      <c r="K28" s="64">
        <f t="shared" si="2"/>
        <v>99.95479416199197</v>
      </c>
    </row>
    <row r="29" spans="1:11" x14ac:dyDescent="0.25">
      <c r="A29" s="14"/>
      <c r="B29" s="14"/>
      <c r="C29" s="11" t="s">
        <v>55</v>
      </c>
      <c r="D29" s="11" t="s">
        <v>203</v>
      </c>
      <c r="E29" s="73">
        <f>E119</f>
        <v>23082.36</v>
      </c>
      <c r="F29" s="73">
        <v>0</v>
      </c>
      <c r="G29" s="73">
        <f>G119</f>
        <v>0</v>
      </c>
      <c r="H29" s="73">
        <f>H119</f>
        <v>0</v>
      </c>
      <c r="I29" s="73">
        <f>I119</f>
        <v>0</v>
      </c>
      <c r="J29" s="64">
        <f t="shared" si="1"/>
        <v>0</v>
      </c>
      <c r="K29" s="64" t="e">
        <f t="shared" si="2"/>
        <v>#DIV/0!</v>
      </c>
    </row>
    <row r="30" spans="1:11" ht="15" customHeight="1" x14ac:dyDescent="0.25">
      <c r="A30" s="10"/>
      <c r="B30" s="10"/>
      <c r="C30" s="11" t="s">
        <v>43</v>
      </c>
      <c r="D30" s="15" t="s">
        <v>44</v>
      </c>
      <c r="E30" s="67">
        <v>0</v>
      </c>
      <c r="F30" s="67">
        <v>0</v>
      </c>
      <c r="G30" s="67">
        <v>0</v>
      </c>
      <c r="H30" s="67">
        <v>0</v>
      </c>
      <c r="I30" s="67">
        <v>739</v>
      </c>
      <c r="J30" s="64" t="e">
        <f t="shared" si="1"/>
        <v>#DIV/0!</v>
      </c>
      <c r="K30" s="64" t="e">
        <f t="shared" si="2"/>
        <v>#DIV/0!</v>
      </c>
    </row>
    <row r="31" spans="1:11" ht="15" customHeight="1" x14ac:dyDescent="0.25">
      <c r="A31" s="10"/>
      <c r="B31" s="10"/>
      <c r="C31" s="11" t="s">
        <v>164</v>
      </c>
      <c r="D31" s="15" t="s">
        <v>165</v>
      </c>
      <c r="E31" s="67">
        <v>0</v>
      </c>
      <c r="F31" s="67">
        <v>0</v>
      </c>
      <c r="G31" s="67">
        <v>0</v>
      </c>
      <c r="H31" s="67">
        <v>0</v>
      </c>
      <c r="I31" s="67">
        <f>'POSEBNI DIO'!I84</f>
        <v>244</v>
      </c>
      <c r="J31" s="64" t="e">
        <f t="shared" si="1"/>
        <v>#DIV/0!</v>
      </c>
      <c r="K31" s="64" t="e">
        <f t="shared" si="2"/>
        <v>#DIV/0!</v>
      </c>
    </row>
    <row r="32" spans="1:11" ht="15" customHeight="1" x14ac:dyDescent="0.25">
      <c r="A32" s="10"/>
      <c r="B32" s="10">
        <v>639</v>
      </c>
      <c r="C32" s="116" t="s">
        <v>164</v>
      </c>
      <c r="D32" s="15" t="s">
        <v>165</v>
      </c>
      <c r="E32" s="67">
        <v>4217.95</v>
      </c>
      <c r="F32" s="67">
        <v>15054.46</v>
      </c>
      <c r="G32" s="67">
        <v>15054.46</v>
      </c>
      <c r="H32" s="67">
        <f>'POSEBNI DIO'!H60+'POSEBNI DIO'!H63</f>
        <v>14985.36</v>
      </c>
      <c r="I32" s="67">
        <f>'POSEBNI DIO'!I60+'POSEBNI DIO'!I63</f>
        <v>14985.36</v>
      </c>
      <c r="J32" s="64">
        <f t="shared" si="1"/>
        <v>355.27590417145774</v>
      </c>
      <c r="K32" s="64">
        <f t="shared" si="2"/>
        <v>100</v>
      </c>
    </row>
    <row r="33" spans="1:11" x14ac:dyDescent="0.25">
      <c r="A33" s="10"/>
      <c r="B33" s="25">
        <v>639</v>
      </c>
      <c r="C33" s="11" t="s">
        <v>53</v>
      </c>
      <c r="D33" s="11" t="s">
        <v>54</v>
      </c>
      <c r="E33" s="83">
        <f>'POSEBNI DIO'!E49+'POSEBNI DIO'!E66</f>
        <v>68706.25</v>
      </c>
      <c r="F33" s="83">
        <f>'POSEBNI DIO'!F49+'POSEBNI DIO'!F66</f>
        <v>85308.7</v>
      </c>
      <c r="G33" s="83">
        <f>'POSEBNI DIO'!G49+'POSEBNI DIO'!G66</f>
        <v>52116.46</v>
      </c>
      <c r="H33" s="83">
        <f>'POSEBNI DIO'!H49+'POSEBNI DIO'!H66</f>
        <v>51724.810000000005</v>
      </c>
      <c r="I33" s="83">
        <f>'POSEBNI DIO'!I49+'POSEBNI DIO'!I66</f>
        <v>51724.810000000005</v>
      </c>
      <c r="J33" s="64">
        <f t="shared" si="1"/>
        <v>75.283995269717096</v>
      </c>
      <c r="K33" s="64">
        <f t="shared" si="2"/>
        <v>100</v>
      </c>
    </row>
    <row r="34" spans="1:11" x14ac:dyDescent="0.25">
      <c r="A34" s="10"/>
      <c r="B34" s="25">
        <v>639</v>
      </c>
      <c r="C34" s="11" t="s">
        <v>185</v>
      </c>
      <c r="D34" s="11" t="s">
        <v>178</v>
      </c>
      <c r="E34" s="83">
        <f>'POSEBNI DIO'!E53</f>
        <v>0</v>
      </c>
      <c r="F34" s="83">
        <f>'POSEBNI DIO'!F53</f>
        <v>0</v>
      </c>
      <c r="G34" s="83">
        <v>33192.239999999998</v>
      </c>
      <c r="H34" s="83">
        <f>'POSEBNI DIO'!H53+'POSEBNI DIO'!H70</f>
        <v>33192.239999999998</v>
      </c>
      <c r="I34" s="83">
        <f>'POSEBNI DIO'!I53+'POSEBNI DIO'!I70</f>
        <v>33192.239999999998</v>
      </c>
      <c r="J34" s="64" t="e">
        <f t="shared" si="1"/>
        <v>#DIV/0!</v>
      </c>
      <c r="K34" s="64">
        <f t="shared" si="2"/>
        <v>100</v>
      </c>
    </row>
    <row r="35" spans="1:11" x14ac:dyDescent="0.25">
      <c r="A35" s="10"/>
      <c r="B35" s="10">
        <v>68</v>
      </c>
      <c r="C35" s="11" t="s">
        <v>46</v>
      </c>
      <c r="D35" s="11" t="s">
        <v>172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64" t="e">
        <f t="shared" si="1"/>
        <v>#DIV/0!</v>
      </c>
      <c r="K35" s="64" t="e">
        <f t="shared" si="2"/>
        <v>#DIV/0!</v>
      </c>
    </row>
    <row r="36" spans="1:11" x14ac:dyDescent="0.25">
      <c r="A36" s="12">
        <v>7</v>
      </c>
      <c r="B36" s="13"/>
      <c r="C36" s="13"/>
      <c r="D36" s="23" t="s">
        <v>14</v>
      </c>
      <c r="E36" s="64">
        <f>E37</f>
        <v>0</v>
      </c>
      <c r="F36" s="64">
        <f t="shared" ref="F36:I36" si="8">F37</f>
        <v>0</v>
      </c>
      <c r="G36" s="64">
        <f t="shared" si="8"/>
        <v>0</v>
      </c>
      <c r="H36" s="64">
        <f t="shared" si="8"/>
        <v>0</v>
      </c>
      <c r="I36" s="64">
        <f t="shared" si="8"/>
        <v>0</v>
      </c>
      <c r="J36" s="64" t="e">
        <f t="shared" si="1"/>
        <v>#DIV/0!</v>
      </c>
      <c r="K36" s="64" t="e">
        <f t="shared" si="2"/>
        <v>#DIV/0!</v>
      </c>
    </row>
    <row r="37" spans="1:11" x14ac:dyDescent="0.25">
      <c r="A37" s="14"/>
      <c r="B37" s="14">
        <v>72</v>
      </c>
      <c r="C37" s="14"/>
      <c r="D37" s="24" t="s">
        <v>35</v>
      </c>
      <c r="E37" s="65">
        <f>E38</f>
        <v>0</v>
      </c>
      <c r="F37" s="65">
        <f t="shared" ref="F37:I37" si="9">F38</f>
        <v>0</v>
      </c>
      <c r="G37" s="65">
        <f t="shared" si="9"/>
        <v>0</v>
      </c>
      <c r="H37" s="65">
        <f t="shared" si="9"/>
        <v>0</v>
      </c>
      <c r="I37" s="65">
        <f t="shared" si="9"/>
        <v>0</v>
      </c>
      <c r="J37" s="64" t="e">
        <f t="shared" si="1"/>
        <v>#DIV/0!</v>
      </c>
      <c r="K37" s="64" t="e">
        <f t="shared" si="2"/>
        <v>#DIV/0!</v>
      </c>
    </row>
    <row r="38" spans="1:11" x14ac:dyDescent="0.25">
      <c r="A38" s="14"/>
      <c r="B38" s="14"/>
      <c r="C38" s="11" t="s">
        <v>51</v>
      </c>
      <c r="D38" s="11" t="s">
        <v>52</v>
      </c>
      <c r="E38" s="73">
        <v>0</v>
      </c>
      <c r="F38" s="59">
        <v>0</v>
      </c>
      <c r="G38" s="59">
        <v>0</v>
      </c>
      <c r="H38" s="59">
        <v>0</v>
      </c>
      <c r="I38" s="59">
        <v>0</v>
      </c>
      <c r="J38" s="64" t="e">
        <f t="shared" si="1"/>
        <v>#DIV/0!</v>
      </c>
      <c r="K38" s="64" t="e">
        <f t="shared" si="2"/>
        <v>#DIV/0!</v>
      </c>
    </row>
    <row r="39" spans="1:11" x14ac:dyDescent="0.25">
      <c r="A39" s="79"/>
      <c r="B39" s="79"/>
      <c r="C39" s="80"/>
      <c r="D39" s="80"/>
      <c r="E39" s="81"/>
      <c r="F39" s="82"/>
      <c r="G39" s="82"/>
      <c r="H39" s="82"/>
      <c r="I39" s="82"/>
      <c r="J39" s="82"/>
      <c r="K39" s="82"/>
    </row>
    <row r="40" spans="1:11" ht="6.75" customHeight="1" x14ac:dyDescent="0.25"/>
    <row r="42" spans="1:11" ht="15.75" customHeight="1" x14ac:dyDescent="0.25">
      <c r="A42" s="199" t="s">
        <v>15</v>
      </c>
      <c r="B42" s="199"/>
      <c r="C42" s="199"/>
      <c r="D42" s="199"/>
      <c r="E42" s="199"/>
      <c r="F42" s="199"/>
      <c r="G42" s="199"/>
      <c r="H42" s="199"/>
      <c r="I42" s="199"/>
      <c r="J42" s="199"/>
      <c r="K42" s="199"/>
    </row>
    <row r="43" spans="1:11" ht="18" x14ac:dyDescent="0.25">
      <c r="A43" s="4"/>
      <c r="B43" s="4"/>
      <c r="C43" s="4"/>
      <c r="D43" s="4"/>
      <c r="E43" s="22"/>
      <c r="F43" s="4"/>
      <c r="G43" s="4"/>
      <c r="H43" s="5"/>
      <c r="I43" s="5"/>
      <c r="J43" s="5"/>
      <c r="K43" s="5"/>
    </row>
    <row r="44" spans="1:11" ht="25.5" x14ac:dyDescent="0.25">
      <c r="A44" s="18" t="s">
        <v>9</v>
      </c>
      <c r="B44" s="17" t="s">
        <v>10</v>
      </c>
      <c r="C44" s="17" t="s">
        <v>11</v>
      </c>
      <c r="D44" s="17" t="s">
        <v>16</v>
      </c>
      <c r="E44" s="120" t="s">
        <v>204</v>
      </c>
      <c r="F44" s="18" t="s">
        <v>220</v>
      </c>
      <c r="G44" s="18" t="s">
        <v>221</v>
      </c>
      <c r="H44" s="18" t="s">
        <v>222</v>
      </c>
      <c r="I44" s="18" t="s">
        <v>219</v>
      </c>
      <c r="J44" s="18" t="s">
        <v>214</v>
      </c>
      <c r="K44" s="18" t="s">
        <v>211</v>
      </c>
    </row>
    <row r="45" spans="1:11" x14ac:dyDescent="0.25">
      <c r="A45" s="221">
        <v>1</v>
      </c>
      <c r="B45" s="222"/>
      <c r="C45" s="223"/>
      <c r="D45" s="17">
        <v>2</v>
      </c>
      <c r="E45" s="17">
        <v>3</v>
      </c>
      <c r="F45" s="18">
        <v>4</v>
      </c>
      <c r="G45" s="18">
        <v>5</v>
      </c>
      <c r="H45" s="18">
        <v>6</v>
      </c>
      <c r="I45" s="18">
        <v>7</v>
      </c>
      <c r="J45" s="18" t="s">
        <v>213</v>
      </c>
      <c r="K45" s="18" t="s">
        <v>212</v>
      </c>
    </row>
    <row r="46" spans="1:11" ht="15.75" customHeight="1" x14ac:dyDescent="0.25">
      <c r="A46" s="9">
        <v>3</v>
      </c>
      <c r="B46" s="9"/>
      <c r="C46" s="9"/>
      <c r="D46" s="9" t="s">
        <v>17</v>
      </c>
      <c r="E46" s="64">
        <f>E47+E60+E74+E84+E94</f>
        <v>2396211.98</v>
      </c>
      <c r="F46" s="64">
        <f t="shared" ref="F46:I46" si="10">F47+F60+F74+F84+F94</f>
        <v>2981022.32</v>
      </c>
      <c r="G46" s="64">
        <f>G47+G60+G74+G84+G94</f>
        <v>3214494.1</v>
      </c>
      <c r="H46" s="64">
        <f>H47+H60+H74+H84+H94</f>
        <v>3250680.65</v>
      </c>
      <c r="I46" s="64">
        <f t="shared" si="10"/>
        <v>2851152.8800000004</v>
      </c>
      <c r="J46" s="64">
        <f>(I46/E46)*100</f>
        <v>118.98583697090106</v>
      </c>
      <c r="K46" s="64">
        <f>(I46/H46)*100</f>
        <v>87.709411873479496</v>
      </c>
    </row>
    <row r="47" spans="1:11" ht="15.75" customHeight="1" x14ac:dyDescent="0.25">
      <c r="A47" s="9"/>
      <c r="B47" s="14">
        <v>31</v>
      </c>
      <c r="C47" s="14"/>
      <c r="D47" s="14" t="s">
        <v>18</v>
      </c>
      <c r="E47" s="64">
        <f>E48+E49+E51+E52+E54+E56+E57+E58+E59+E53+E55+E50</f>
        <v>2006137.3</v>
      </c>
      <c r="F47" s="64">
        <f t="shared" ref="F47:I47" si="11">F48+F49+F51+F52+F54+F56+F57+F58+F59+F53+F55+F50</f>
        <v>2583390.21</v>
      </c>
      <c r="G47" s="64">
        <f>G48+G49+G51+G52+G54+G56+G57+G58+G59+G53+G55+G50</f>
        <v>2752265.74</v>
      </c>
      <c r="H47" s="64">
        <f>H48+H49+H51+H52+H54+H56+H57+H58+H59+H53+H55+H50</f>
        <v>2773668.78</v>
      </c>
      <c r="I47" s="64">
        <f t="shared" si="11"/>
        <v>2398281.14</v>
      </c>
      <c r="J47" s="64">
        <f t="shared" ref="J47:J110" si="12">(I47/E47)*100</f>
        <v>119.54720845876301</v>
      </c>
      <c r="K47" s="64">
        <f t="shared" ref="K47:K110" si="13">(I47/H47)*100</f>
        <v>86.466024973609152</v>
      </c>
    </row>
    <row r="48" spans="1:11" x14ac:dyDescent="0.25">
      <c r="A48" s="10"/>
      <c r="B48" s="10"/>
      <c r="C48" s="11" t="s">
        <v>50</v>
      </c>
      <c r="D48" s="11" t="s">
        <v>13</v>
      </c>
      <c r="E48" s="73">
        <f>'POSEBNI DIO'!E12+'POSEBNI DIO'!E25+'POSEBNI DIO'!E30+'POSEBNI DIO'!E47+'POSEBNI DIO'!E58</f>
        <v>87765.84</v>
      </c>
      <c r="F48" s="73">
        <f>'POSEBNI DIO'!F12+'POSEBNI DIO'!F25+'POSEBNI DIO'!F30+'POSEBNI DIO'!F47+'POSEBNI DIO'!F58</f>
        <v>121638.41</v>
      </c>
      <c r="G48" s="73">
        <f>'POSEBNI DIO'!G12+'POSEBNI DIO'!G25+'POSEBNI DIO'!G30+'POSEBNI DIO'!G47+'POSEBNI DIO'!G58</f>
        <v>121638.41</v>
      </c>
      <c r="H48" s="73">
        <f>'POSEBNI DIO'!H12+'POSEBNI DIO'!H25+'POSEBNI DIO'!H30+'POSEBNI DIO'!H47+'POSEBNI DIO'!H58</f>
        <v>143008.26</v>
      </c>
      <c r="I48" s="73">
        <f>'POSEBNI DIO'!I12+'POSEBNI DIO'!I25+'POSEBNI DIO'!I30+'POSEBNI DIO'!I47+'POSEBNI DIO'!I58</f>
        <v>139779.66</v>
      </c>
      <c r="J48" s="64">
        <f t="shared" si="12"/>
        <v>159.26431057915016</v>
      </c>
      <c r="K48" s="64">
        <f t="shared" si="13"/>
        <v>97.742368168104406</v>
      </c>
    </row>
    <row r="49" spans="1:11" x14ac:dyDescent="0.25">
      <c r="A49" s="10"/>
      <c r="B49" s="10"/>
      <c r="C49" s="16" t="s">
        <v>46</v>
      </c>
      <c r="D49" s="16" t="s">
        <v>47</v>
      </c>
      <c r="E49" s="66">
        <f>'POSEBNI DIO'!E91</f>
        <v>497.52</v>
      </c>
      <c r="F49" s="66">
        <f>'POSEBNI DIO'!F91</f>
        <v>0</v>
      </c>
      <c r="G49" s="66">
        <f>'POSEBNI DIO'!G91</f>
        <v>0</v>
      </c>
      <c r="H49" s="66">
        <f>'POSEBNI DIO'!H91</f>
        <v>0</v>
      </c>
      <c r="I49" s="66">
        <f>'POSEBNI DIO'!I91</f>
        <v>0.01</v>
      </c>
      <c r="J49" s="64">
        <f t="shared" si="12"/>
        <v>2.0099694484643832E-3</v>
      </c>
      <c r="K49" s="64" t="e">
        <f t="shared" si="13"/>
        <v>#DIV/0!</v>
      </c>
    </row>
    <row r="50" spans="1:11" x14ac:dyDescent="0.25">
      <c r="A50" s="10"/>
      <c r="B50" s="10"/>
      <c r="C50" s="115" t="s">
        <v>46</v>
      </c>
      <c r="D50" s="16" t="s">
        <v>173</v>
      </c>
      <c r="E50" s="66">
        <f>'POSEBNI DIO'!E96</f>
        <v>0</v>
      </c>
      <c r="F50" s="66">
        <f>'POSEBNI DIO'!F96</f>
        <v>0</v>
      </c>
      <c r="G50" s="66">
        <f>'POSEBNI DIO'!G96</f>
        <v>0</v>
      </c>
      <c r="H50" s="66">
        <f>'POSEBNI DIO'!H96</f>
        <v>0.01</v>
      </c>
      <c r="I50" s="66">
        <f>'POSEBNI DIO'!I96</f>
        <v>0</v>
      </c>
      <c r="J50" s="64" t="e">
        <f t="shared" si="12"/>
        <v>#DIV/0!</v>
      </c>
      <c r="K50" s="64">
        <f t="shared" si="13"/>
        <v>0</v>
      </c>
    </row>
    <row r="51" spans="1:11" x14ac:dyDescent="0.25">
      <c r="A51" s="14"/>
      <c r="B51" s="14"/>
      <c r="C51" s="11" t="s">
        <v>55</v>
      </c>
      <c r="D51" s="11" t="s">
        <v>56</v>
      </c>
      <c r="E51" s="73">
        <v>0</v>
      </c>
      <c r="F51" s="73">
        <v>0</v>
      </c>
      <c r="G51" s="73">
        <v>0</v>
      </c>
      <c r="H51" s="73">
        <v>0</v>
      </c>
      <c r="I51" s="73">
        <v>0</v>
      </c>
      <c r="J51" s="64" t="e">
        <f t="shared" si="12"/>
        <v>#DIV/0!</v>
      </c>
      <c r="K51" s="64" t="e">
        <f t="shared" si="13"/>
        <v>#DIV/0!</v>
      </c>
    </row>
    <row r="52" spans="1:11" ht="15" customHeight="1" x14ac:dyDescent="0.25">
      <c r="A52" s="10"/>
      <c r="B52" s="10"/>
      <c r="C52" s="11" t="s">
        <v>43</v>
      </c>
      <c r="D52" s="15" t="s">
        <v>44</v>
      </c>
      <c r="E52" s="67">
        <v>0</v>
      </c>
      <c r="F52" s="59">
        <v>0</v>
      </c>
      <c r="G52" s="59">
        <v>0</v>
      </c>
      <c r="H52" s="59">
        <v>0</v>
      </c>
      <c r="I52" s="59">
        <v>0</v>
      </c>
      <c r="J52" s="64" t="e">
        <f t="shared" si="12"/>
        <v>#DIV/0!</v>
      </c>
      <c r="K52" s="64" t="e">
        <f t="shared" si="13"/>
        <v>#DIV/0!</v>
      </c>
    </row>
    <row r="53" spans="1:11" ht="15" customHeight="1" x14ac:dyDescent="0.25">
      <c r="A53" s="10"/>
      <c r="B53" s="10"/>
      <c r="C53" s="11" t="s">
        <v>164</v>
      </c>
      <c r="D53" s="15" t="s">
        <v>165</v>
      </c>
      <c r="E53" s="67">
        <f>'POSEBNI DIO'!E61</f>
        <v>4125.2299999999996</v>
      </c>
      <c r="F53" s="67">
        <f>'POSEBNI DIO'!F61</f>
        <v>14754.98</v>
      </c>
      <c r="G53" s="67">
        <f>'POSEBNI DIO'!G61+'POSEBNI DIO'!G64</f>
        <v>14754.98</v>
      </c>
      <c r="H53" s="67">
        <f>'POSEBNI DIO'!H61+'POSEBNI DIO'!H64</f>
        <v>14759.960000000001</v>
      </c>
      <c r="I53" s="67">
        <f>'POSEBNI DIO'!I61+'POSEBNI DIO'!I64</f>
        <v>14759.960000000001</v>
      </c>
      <c r="J53" s="64">
        <f t="shared" si="12"/>
        <v>357.79726221325848</v>
      </c>
      <c r="K53" s="64">
        <f t="shared" si="13"/>
        <v>100</v>
      </c>
    </row>
    <row r="54" spans="1:11" x14ac:dyDescent="0.25">
      <c r="A54" s="10"/>
      <c r="B54" s="25"/>
      <c r="C54" s="11" t="s">
        <v>53</v>
      </c>
      <c r="D54" s="11" t="s">
        <v>54</v>
      </c>
      <c r="E54" s="73">
        <f>'POSEBNI DIO'!E51+'POSEBNI DIO'!E68</f>
        <v>68180.83</v>
      </c>
      <c r="F54" s="73">
        <f>'POSEBNI DIO'!F51+'POSEBNI DIO'!F68</f>
        <v>83611.62</v>
      </c>
      <c r="G54" s="73">
        <f>'POSEBNI DIO'!G51+'POSEBNI DIO'!G68</f>
        <v>51025.06</v>
      </c>
      <c r="H54" s="73">
        <f>'POSEBNI DIO'!H51+'POSEBNI DIO'!H68</f>
        <v>51053.26</v>
      </c>
      <c r="I54" s="73">
        <f>'POSEBNI DIO'!I51+'POSEBNI DIO'!I68</f>
        <v>51053.26</v>
      </c>
      <c r="J54" s="64">
        <f t="shared" si="12"/>
        <v>74.879199915870785</v>
      </c>
      <c r="K54" s="64">
        <f t="shared" si="13"/>
        <v>100</v>
      </c>
    </row>
    <row r="55" spans="1:11" x14ac:dyDescent="0.25">
      <c r="A55" s="10"/>
      <c r="B55" s="25"/>
      <c r="C55" s="11" t="s">
        <v>53</v>
      </c>
      <c r="D55" s="11" t="s">
        <v>181</v>
      </c>
      <c r="E55" s="73">
        <f>'POSEBNI DIO'!E54</f>
        <v>0</v>
      </c>
      <c r="F55" s="73">
        <f>'POSEBNI DIO'!F54</f>
        <v>0</v>
      </c>
      <c r="G55" s="73">
        <f>'POSEBNI DIO'!G54+'POSEBNI DIO'!G71</f>
        <v>32586.560000000001</v>
      </c>
      <c r="H55" s="73">
        <f>'POSEBNI DIO'!H54+'POSEBNI DIO'!H71</f>
        <v>32586.560000000001</v>
      </c>
      <c r="I55" s="73">
        <f>'POSEBNI DIO'!I54+'POSEBNI DIO'!I71</f>
        <v>32586.560000000001</v>
      </c>
      <c r="J55" s="64" t="e">
        <f t="shared" si="12"/>
        <v>#DIV/0!</v>
      </c>
      <c r="K55" s="64">
        <f t="shared" si="13"/>
        <v>100</v>
      </c>
    </row>
    <row r="56" spans="1:11" x14ac:dyDescent="0.25">
      <c r="A56" s="10"/>
      <c r="B56" s="10"/>
      <c r="C56" s="11" t="s">
        <v>39</v>
      </c>
      <c r="D56" s="11" t="s">
        <v>40</v>
      </c>
      <c r="E56" s="73">
        <f>'POSEBNI DIO'!E111+'POSEBNI DIO'!E161</f>
        <v>1845567.8800000001</v>
      </c>
      <c r="F56" s="73">
        <f>'POSEBNI DIO'!F111</f>
        <v>2363385.2000000002</v>
      </c>
      <c r="G56" s="73">
        <f>'POSEBNI DIO'!G111+'POSEBNI DIO'!G161</f>
        <v>2532260.73</v>
      </c>
      <c r="H56" s="73">
        <f>'POSEBNI DIO'!H111+'POSEBNI DIO'!H161</f>
        <v>2532260.73</v>
      </c>
      <c r="I56" s="73">
        <f>'POSEBNI DIO'!I111+'POSEBNI DIO'!I161</f>
        <v>2160101.69</v>
      </c>
      <c r="J56" s="64">
        <f t="shared" si="12"/>
        <v>117.04265735270599</v>
      </c>
      <c r="K56" s="64">
        <f t="shared" si="13"/>
        <v>85.303289049544276</v>
      </c>
    </row>
    <row r="57" spans="1:11" x14ac:dyDescent="0.25">
      <c r="A57" s="10"/>
      <c r="B57" s="25"/>
      <c r="C57" s="116" t="s">
        <v>39</v>
      </c>
      <c r="D57" s="11" t="s">
        <v>42</v>
      </c>
      <c r="E57" s="73">
        <v>0</v>
      </c>
      <c r="F57" s="59">
        <v>0</v>
      </c>
      <c r="G57" s="59">
        <v>0</v>
      </c>
      <c r="H57" s="59">
        <v>0</v>
      </c>
      <c r="I57" s="59">
        <v>0</v>
      </c>
      <c r="J57" s="64" t="e">
        <f t="shared" si="12"/>
        <v>#DIV/0!</v>
      </c>
      <c r="K57" s="64" t="e">
        <f t="shared" si="13"/>
        <v>#DIV/0!</v>
      </c>
    </row>
    <row r="58" spans="1:11" s="37" customFormat="1" x14ac:dyDescent="0.25">
      <c r="A58" s="11"/>
      <c r="B58" s="16"/>
      <c r="C58" s="16" t="s">
        <v>48</v>
      </c>
      <c r="D58" s="16" t="s">
        <v>49</v>
      </c>
      <c r="E58" s="66">
        <f>'POSEBNI DIO'!E117</f>
        <v>0</v>
      </c>
      <c r="F58" s="66">
        <f>'POSEBNI DIO'!F117</f>
        <v>0</v>
      </c>
      <c r="G58" s="66">
        <f>'POSEBNI DIO'!G117</f>
        <v>0</v>
      </c>
      <c r="H58" s="66">
        <f>'POSEBNI DIO'!H117</f>
        <v>0</v>
      </c>
      <c r="I58" s="66">
        <f>'POSEBNI DIO'!I117</f>
        <v>0</v>
      </c>
      <c r="J58" s="64" t="e">
        <f t="shared" si="12"/>
        <v>#DIV/0!</v>
      </c>
      <c r="K58" s="64" t="e">
        <f t="shared" si="13"/>
        <v>#DIV/0!</v>
      </c>
    </row>
    <row r="59" spans="1:11" x14ac:dyDescent="0.25">
      <c r="A59" s="14"/>
      <c r="B59" s="14"/>
      <c r="C59" s="11" t="s">
        <v>51</v>
      </c>
      <c r="D59" s="11" t="s">
        <v>52</v>
      </c>
      <c r="E59" s="73">
        <v>0</v>
      </c>
      <c r="F59" s="59">
        <v>0</v>
      </c>
      <c r="G59" s="59">
        <v>0</v>
      </c>
      <c r="H59" s="59">
        <v>0</v>
      </c>
      <c r="I59" s="59">
        <v>0</v>
      </c>
      <c r="J59" s="64" t="e">
        <f t="shared" si="12"/>
        <v>#DIV/0!</v>
      </c>
      <c r="K59" s="64" t="e">
        <f t="shared" si="13"/>
        <v>#DIV/0!</v>
      </c>
    </row>
    <row r="60" spans="1:11" x14ac:dyDescent="0.25">
      <c r="A60" s="10"/>
      <c r="B60" s="10">
        <v>32</v>
      </c>
      <c r="C60" s="11"/>
      <c r="D60" s="10" t="s">
        <v>30</v>
      </c>
      <c r="E60" s="75">
        <f>E61+E62+E63+E64+E65+E66+E67+E68+E69+E70+E71+E72+E73</f>
        <v>338376.16</v>
      </c>
      <c r="F60" s="75">
        <f>F61+F62+F63+F64+F65+F66+F67+F68+F69+F70+F71+F72+F73</f>
        <v>355641.72</v>
      </c>
      <c r="G60" s="75">
        <f>G61+G62+G63+G64+G65+G66+G67+G68+G69+G70+G71+G72+G73</f>
        <v>419361.92</v>
      </c>
      <c r="H60" s="75">
        <f>SUM(H61:H73)</f>
        <v>411562.78</v>
      </c>
      <c r="I60" s="75">
        <f>SUM(I61:I73)</f>
        <v>387479.44000000006</v>
      </c>
      <c r="J60" s="64">
        <f t="shared" si="12"/>
        <v>114.51144785140895</v>
      </c>
      <c r="K60" s="64">
        <f t="shared" si="13"/>
        <v>94.148319243056918</v>
      </c>
    </row>
    <row r="61" spans="1:11" x14ac:dyDescent="0.25">
      <c r="A61" s="10"/>
      <c r="B61" s="10"/>
      <c r="C61" s="11" t="s">
        <v>50</v>
      </c>
      <c r="D61" s="11" t="s">
        <v>13</v>
      </c>
      <c r="E61" s="73">
        <f>'POSEBNI DIO'!E13+'POSEBNI DIO'!E26+'POSEBNI DIO'!E31+'POSEBNI DIO'!E41+'POSEBNI DIO'!E48+'POSEBNI DIO'!E124+'POSEBNI DIO'!E59</f>
        <v>5921.8200000000006</v>
      </c>
      <c r="F61" s="73">
        <f>'POSEBNI DIO'!F13+'POSEBNI DIO'!F26+'POSEBNI DIO'!F31+'POSEBNI DIO'!F48+'POSEBNI DIO'!F59+'POSEBNI DIO'!F76</f>
        <v>6044.21</v>
      </c>
      <c r="G61" s="73">
        <f>'POSEBNI DIO'!G13+'POSEBNI DIO'!G26+'POSEBNI DIO'!G31+'POSEBNI DIO'!G48+'POSEBNI DIO'!G59+'POSEBNI DIO'!G76</f>
        <v>6044.21</v>
      </c>
      <c r="H61" s="73">
        <f>'POSEBNI DIO'!H13+'POSEBNI DIO'!H26+'POSEBNI DIO'!H31+'POSEBNI DIO'!H41+'POSEBNI DIO'!H48+'POSEBNI DIO'!H59+'POSEBNI DIO'!H124</f>
        <v>5510.07</v>
      </c>
      <c r="I61" s="73">
        <f>'POSEBNI DIO'!I13+'POSEBNI DIO'!I26+'POSEBNI DIO'!I31+'POSEBNI DIO'!I41+'POSEBNI DIO'!I48+'POSEBNI DIO'!I59+'POSEBNI DIO'!I124</f>
        <v>5137.68</v>
      </c>
      <c r="J61" s="64">
        <f t="shared" si="12"/>
        <v>86.758462769891693</v>
      </c>
      <c r="K61" s="64">
        <f t="shared" si="13"/>
        <v>93.241646657846474</v>
      </c>
    </row>
    <row r="62" spans="1:11" x14ac:dyDescent="0.25">
      <c r="A62" s="10"/>
      <c r="B62" s="10"/>
      <c r="C62" s="11" t="s">
        <v>50</v>
      </c>
      <c r="D62" s="11" t="s">
        <v>180</v>
      </c>
      <c r="E62" s="73">
        <f>'POSEBNI DIO'!E15</f>
        <v>1096.6600000000001</v>
      </c>
      <c r="F62" s="73">
        <f>'POSEBNI DIO'!F15</f>
        <v>0</v>
      </c>
      <c r="G62" s="73">
        <f>'POSEBNI DIO'!G15</f>
        <v>0</v>
      </c>
      <c r="H62" s="73">
        <f>'POSEBNI DIO'!H15</f>
        <v>0</v>
      </c>
      <c r="I62" s="73">
        <f>'POSEBNI DIO'!I15</f>
        <v>0</v>
      </c>
      <c r="J62" s="64">
        <f t="shared" si="12"/>
        <v>0</v>
      </c>
      <c r="K62" s="64" t="e">
        <f t="shared" si="13"/>
        <v>#DIV/0!</v>
      </c>
    </row>
    <row r="63" spans="1:11" x14ac:dyDescent="0.25">
      <c r="A63" s="10"/>
      <c r="B63" s="10"/>
      <c r="C63" s="16" t="s">
        <v>46</v>
      </c>
      <c r="D63" s="16" t="s">
        <v>47</v>
      </c>
      <c r="E63" s="66">
        <f>'POSEBNI DIO'!E92+'POSEBNI DIO'!E130</f>
        <v>3722.91</v>
      </c>
      <c r="F63" s="66">
        <f>'POSEBNI DIO'!F92+'POSEBNI DIO'!F130</f>
        <v>5500</v>
      </c>
      <c r="G63" s="66">
        <f>'POSEBNI DIO'!G92+'POSEBNI DIO'!G130</f>
        <v>5500</v>
      </c>
      <c r="H63" s="66">
        <f>'POSEBNI DIO'!H92+'POSEBNI DIO'!H130</f>
        <v>5500</v>
      </c>
      <c r="I63" s="66">
        <f>'POSEBNI DIO'!I92+'POSEBNI DIO'!I130</f>
        <v>3314.3999999999996</v>
      </c>
      <c r="J63" s="64">
        <f t="shared" si="12"/>
        <v>89.027132001579403</v>
      </c>
      <c r="K63" s="64">
        <f t="shared" si="13"/>
        <v>60.261818181818171</v>
      </c>
    </row>
    <row r="64" spans="1:11" x14ac:dyDescent="0.25">
      <c r="A64" s="10"/>
      <c r="B64" s="10"/>
      <c r="C64" s="115" t="s">
        <v>46</v>
      </c>
      <c r="D64" s="16" t="s">
        <v>173</v>
      </c>
      <c r="E64" s="66">
        <f>'POSEBNI DIO'!E97+'POSEBNI DIO'!E135</f>
        <v>8705.67</v>
      </c>
      <c r="F64" s="66">
        <f>'POSEBNI DIO'!F97+'POSEBNI DIO'!F135</f>
        <v>0</v>
      </c>
      <c r="G64" s="66">
        <f>'POSEBNI DIO'!G97+'POSEBNI DIO'!G135</f>
        <v>12635.880000000001</v>
      </c>
      <c r="H64" s="66">
        <f>'POSEBNI DIO'!H97+'POSEBNI DIO'!H135</f>
        <v>12635.880000000001</v>
      </c>
      <c r="I64" s="66">
        <f>'POSEBNI DIO'!I97+'POSEBNI DIO'!I135</f>
        <v>12773.130000000001</v>
      </c>
      <c r="J64" s="64">
        <f t="shared" si="12"/>
        <v>146.72196396141825</v>
      </c>
      <c r="K64" s="64">
        <f t="shared" si="13"/>
        <v>101.0861926514022</v>
      </c>
    </row>
    <row r="65" spans="1:11" x14ac:dyDescent="0.25">
      <c r="A65" s="14"/>
      <c r="B65" s="14"/>
      <c r="C65" s="11" t="s">
        <v>55</v>
      </c>
      <c r="D65" s="11" t="s">
        <v>56</v>
      </c>
      <c r="E65" s="73">
        <f>'POSEBNI DIO'!E100+'POSEBNI DIO'!E140+'POSEBNI DIO'!E167</f>
        <v>141658.76</v>
      </c>
      <c r="F65" s="73">
        <f>'POSEBNI DIO'!F100+'POSEBNI DIO'!F140+'POSEBNI DIO'!F167</f>
        <v>145888.14000000001</v>
      </c>
      <c r="G65" s="73">
        <f>'POSEBNI DIO'!G100+'POSEBNI DIO'!G140+'POSEBNI DIO'!G167</f>
        <v>183534.43</v>
      </c>
      <c r="H65" s="73">
        <f>'POSEBNI DIO'!H100+'POSEBNI DIO'!H140+'POSEBNI DIO'!H167</f>
        <v>186180.78999999998</v>
      </c>
      <c r="I65" s="73">
        <f>'POSEBNI DIO'!I100+'POSEBNI DIO'!I140+'POSEBNI DIO'!I167</f>
        <v>186151.96000000002</v>
      </c>
      <c r="J65" s="64">
        <f t="shared" si="12"/>
        <v>131.40871768184331</v>
      </c>
      <c r="K65" s="64">
        <f t="shared" si="13"/>
        <v>99.984515051203743</v>
      </c>
    </row>
    <row r="66" spans="1:11" ht="15" customHeight="1" x14ac:dyDescent="0.25">
      <c r="A66" s="10"/>
      <c r="B66" s="10"/>
      <c r="C66" s="11" t="s">
        <v>43</v>
      </c>
      <c r="D66" s="15" t="s">
        <v>44</v>
      </c>
      <c r="E66" s="67">
        <f>'POSEBNI DIO'!E17+'POSEBNI DIO'!E148+'POSEBNI DIO'!E104</f>
        <v>3073.5</v>
      </c>
      <c r="F66" s="67">
        <f>'POSEBNI DIO'!F17+'POSEBNI DIO'!F148</f>
        <v>6500</v>
      </c>
      <c r="G66" s="67">
        <f>'POSEBNI DIO'!G17+'POSEBNI DIO'!G148</f>
        <v>6500</v>
      </c>
      <c r="H66" s="67">
        <f>'POSEBNI DIO'!H17+'POSEBNI DIO'!H148+'POSEBNI DIO'!H104</f>
        <v>5091.2299999999996</v>
      </c>
      <c r="I66" s="67">
        <f>'POSEBNI DIO'!I17+'POSEBNI DIO'!I148+'POSEBNI DIO'!I104</f>
        <v>739</v>
      </c>
      <c r="J66" s="64">
        <f t="shared" si="12"/>
        <v>24.044249227265333</v>
      </c>
      <c r="K66" s="64">
        <f t="shared" si="13"/>
        <v>14.515156455316299</v>
      </c>
    </row>
    <row r="67" spans="1:11" x14ac:dyDescent="0.25">
      <c r="A67" s="10"/>
      <c r="B67" s="10"/>
      <c r="C67" s="11" t="s">
        <v>164</v>
      </c>
      <c r="D67" s="15" t="s">
        <v>165</v>
      </c>
      <c r="E67" s="67">
        <f>'POSEBNI DIO'!E86+'POSEBNI DIO'!E62+'POSEBNI DIO'!E65</f>
        <v>308.72000000000003</v>
      </c>
      <c r="F67" s="67">
        <f>'POSEBNI DIO'!F86+'POSEBNI DIO'!F62</f>
        <v>299.48</v>
      </c>
      <c r="G67" s="67">
        <f>'POSEBNI DIO'!G86+'POSEBNI DIO'!G62+'POSEBNI DIO'!G65</f>
        <v>299.48</v>
      </c>
      <c r="H67" s="67">
        <f>'POSEBNI DIO'!H86+'POSEBNI DIO'!H62+'POSEBNI DIO'!H65</f>
        <v>469.4</v>
      </c>
      <c r="I67" s="67">
        <f>'POSEBNI DIO'!I62+'POSEBNI DIO'!I65+'POSEBNI DIO'!I86</f>
        <v>469.4</v>
      </c>
      <c r="J67" s="64">
        <f t="shared" si="12"/>
        <v>152.04716247732571</v>
      </c>
      <c r="K67" s="64">
        <f t="shared" si="13"/>
        <v>100</v>
      </c>
    </row>
    <row r="68" spans="1:11" x14ac:dyDescent="0.25">
      <c r="A68" s="10"/>
      <c r="B68" s="25"/>
      <c r="C68" s="11" t="s">
        <v>53</v>
      </c>
      <c r="D68" s="11" t="s">
        <v>54</v>
      </c>
      <c r="E68" s="73">
        <f>'POSEBNI DIO'!E52+'POSEBNI DIO'!E69+'POSEBNI DIO'!E54+'POSEBNI DIO'!E72</f>
        <v>525.41999999999996</v>
      </c>
      <c r="F68" s="73">
        <f>'POSEBNI DIO'!F52+'POSEBNI DIO'!F69</f>
        <v>1697.08</v>
      </c>
      <c r="G68" s="73">
        <f>'POSEBNI DIO'!G52+'POSEBNI DIO'!G69+'POSEBNI DIO'!G72</f>
        <v>1697.08</v>
      </c>
      <c r="H68" s="73">
        <f>'POSEBNI DIO'!H52+'POSEBNI DIO'!H69+'POSEBNI DIO'!H72</f>
        <v>1277.23</v>
      </c>
      <c r="I68" s="73">
        <f>'POSEBNI DIO'!I52+'POSEBNI DIO'!I69+'POSEBNI DIO'!I72</f>
        <v>1277.23</v>
      </c>
      <c r="J68" s="64">
        <f t="shared" si="12"/>
        <v>243.08743481405352</v>
      </c>
      <c r="K68" s="64">
        <f t="shared" si="13"/>
        <v>100</v>
      </c>
    </row>
    <row r="69" spans="1:11" x14ac:dyDescent="0.25">
      <c r="A69" s="10"/>
      <c r="B69" s="10"/>
      <c r="C69" s="11" t="s">
        <v>39</v>
      </c>
      <c r="D69" s="11" t="s">
        <v>40</v>
      </c>
      <c r="E69" s="73">
        <f>'POSEBNI DIO'!E19+'POSEBNI DIO'!E43+'POSEBNI DIO'!E112+'POSEBNI DIO'!E150+'POSEBNI DIO'!E162</f>
        <v>171450.78</v>
      </c>
      <c r="F69" s="73">
        <f>'POSEBNI DIO'!F19+'POSEBNI DIO'!F43+'POSEBNI DIO'!F112</f>
        <v>189212.81</v>
      </c>
      <c r="G69" s="73">
        <f>'POSEBNI DIO'!G19+'POSEBNI DIO'!G43+'POSEBNI DIO'!G112+'POSEBNI DIO'!G162</f>
        <v>198864.15000000002</v>
      </c>
      <c r="H69" s="73">
        <f>'POSEBNI DIO'!H19+'POSEBNI DIO'!H43+'POSEBNI DIO'!H112+'POSEBNI DIO'!H162+'POSEBNI DIO'!H150</f>
        <v>190750.44</v>
      </c>
      <c r="I69" s="73">
        <f>'POSEBNI DIO'!I19+'POSEBNI DIO'!I43+'POSEBNI DIO'!I112+'POSEBNI DIO'!I162+'POSEBNI DIO'!I150</f>
        <v>174468.90000000002</v>
      </c>
      <c r="J69" s="64">
        <f t="shared" si="12"/>
        <v>101.7603419477007</v>
      </c>
      <c r="K69" s="64">
        <f t="shared" si="13"/>
        <v>91.464481025574571</v>
      </c>
    </row>
    <row r="70" spans="1:11" x14ac:dyDescent="0.25">
      <c r="A70" s="10"/>
      <c r="B70" s="25"/>
      <c r="C70" s="11" t="s">
        <v>39</v>
      </c>
      <c r="D70" s="11" t="s">
        <v>201</v>
      </c>
      <c r="E70" s="73">
        <f>'POSEBNI DIO'!E107</f>
        <v>0</v>
      </c>
      <c r="F70" s="59">
        <f>'POSEBNI DIO'!F107</f>
        <v>0</v>
      </c>
      <c r="G70" s="59">
        <f>'POSEBNI DIO'!G107</f>
        <v>2847.74</v>
      </c>
      <c r="H70" s="59">
        <f>'POSEBNI DIO'!H107</f>
        <v>2847.74</v>
      </c>
      <c r="I70" s="59">
        <f>'POSEBNI DIO'!I107</f>
        <v>2847.74</v>
      </c>
      <c r="J70" s="64" t="e">
        <f t="shared" si="12"/>
        <v>#DIV/0!</v>
      </c>
      <c r="K70" s="64">
        <f t="shared" si="13"/>
        <v>100</v>
      </c>
    </row>
    <row r="71" spans="1:11" s="37" customFormat="1" x14ac:dyDescent="0.25">
      <c r="A71" s="11"/>
      <c r="B71" s="16"/>
      <c r="C71" s="16" t="s">
        <v>48</v>
      </c>
      <c r="D71" s="16" t="s">
        <v>49</v>
      </c>
      <c r="E71" s="66">
        <f>'POSEBNI DIO'!E118+'POSEBNI DIO'!E21</f>
        <v>294.5</v>
      </c>
      <c r="F71" s="66">
        <f>'POSEBNI DIO'!F118</f>
        <v>500</v>
      </c>
      <c r="G71" s="66">
        <f>'POSEBNI DIO'!G118</f>
        <v>1138.95</v>
      </c>
      <c r="H71" s="66">
        <f>'POSEBNI DIO'!H21+'POSEBNI DIO'!H118</f>
        <v>1000</v>
      </c>
      <c r="I71" s="66">
        <f>'POSEBNI DIO'!I21+'POSEBNI DIO'!I118</f>
        <v>0</v>
      </c>
      <c r="J71" s="64">
        <f t="shared" si="12"/>
        <v>0</v>
      </c>
      <c r="K71" s="64">
        <f t="shared" si="13"/>
        <v>0</v>
      </c>
    </row>
    <row r="72" spans="1:11" s="37" customFormat="1" x14ac:dyDescent="0.25">
      <c r="A72" s="11"/>
      <c r="B72" s="16"/>
      <c r="C72" s="16" t="s">
        <v>48</v>
      </c>
      <c r="D72" s="16" t="s">
        <v>200</v>
      </c>
      <c r="E72" s="66">
        <f>'POSEBNI DIO'!E121</f>
        <v>1617.42</v>
      </c>
      <c r="F72" s="66">
        <f>'POSEBNI DIO'!F121</f>
        <v>0</v>
      </c>
      <c r="G72" s="66">
        <f>'POSEBNI DIO'!G121</f>
        <v>300</v>
      </c>
      <c r="H72" s="66">
        <f>'POSEBNI DIO'!H121</f>
        <v>300</v>
      </c>
      <c r="I72" s="66">
        <f>'POSEBNI DIO'!I121</f>
        <v>300</v>
      </c>
      <c r="J72" s="64">
        <f t="shared" si="12"/>
        <v>18.548058018325481</v>
      </c>
      <c r="K72" s="64">
        <f t="shared" si="13"/>
        <v>100</v>
      </c>
    </row>
    <row r="73" spans="1:11" x14ac:dyDescent="0.25">
      <c r="A73" s="14"/>
      <c r="B73" s="14"/>
      <c r="C73" s="11" t="s">
        <v>51</v>
      </c>
      <c r="D73" s="11" t="s">
        <v>52</v>
      </c>
      <c r="E73" s="73">
        <v>0</v>
      </c>
      <c r="F73" s="59">
        <v>0</v>
      </c>
      <c r="G73" s="59">
        <v>0</v>
      </c>
      <c r="H73" s="59">
        <v>0</v>
      </c>
      <c r="I73" s="59">
        <v>0</v>
      </c>
      <c r="J73" s="64" t="e">
        <f t="shared" si="12"/>
        <v>#DIV/0!</v>
      </c>
      <c r="K73" s="64" t="e">
        <f t="shared" si="13"/>
        <v>#DIV/0!</v>
      </c>
    </row>
    <row r="74" spans="1:11" x14ac:dyDescent="0.25">
      <c r="A74" s="10"/>
      <c r="B74" s="10">
        <v>34</v>
      </c>
      <c r="C74" s="11"/>
      <c r="D74" s="10" t="s">
        <v>57</v>
      </c>
      <c r="E74" s="75">
        <f>E76+E75+E77+E78+E79+E80+E81+E82+E83</f>
        <v>1236.1500000000001</v>
      </c>
      <c r="F74" s="75">
        <f t="shared" ref="F74:G74" si="14">F76+F75+F77+F78+F79+F80+F81+F82+F83</f>
        <v>700</v>
      </c>
      <c r="G74" s="75">
        <f t="shared" si="14"/>
        <v>1576.05</v>
      </c>
      <c r="H74" s="75">
        <f>H76+H75+H77+H78+H79+H80+H81+H82+H83</f>
        <v>1585.4499999999998</v>
      </c>
      <c r="I74" s="75">
        <f>I76+I75+I77+I78+I79+I80+I81+I82+I83</f>
        <v>1528.9099999999999</v>
      </c>
      <c r="J74" s="64">
        <f t="shared" si="12"/>
        <v>123.68320996642801</v>
      </c>
      <c r="K74" s="64">
        <f t="shared" si="13"/>
        <v>96.433820051089597</v>
      </c>
    </row>
    <row r="75" spans="1:11" x14ac:dyDescent="0.25">
      <c r="A75" s="10"/>
      <c r="B75" s="10"/>
      <c r="C75" s="11" t="s">
        <v>50</v>
      </c>
      <c r="D75" s="11" t="s">
        <v>13</v>
      </c>
      <c r="E75" s="73">
        <v>0</v>
      </c>
      <c r="F75" s="59">
        <v>0</v>
      </c>
      <c r="G75" s="59">
        <v>0</v>
      </c>
      <c r="H75" s="59">
        <v>0</v>
      </c>
      <c r="I75" s="59">
        <v>0</v>
      </c>
      <c r="J75" s="64" t="e">
        <f t="shared" si="12"/>
        <v>#DIV/0!</v>
      </c>
      <c r="K75" s="64" t="e">
        <f t="shared" si="13"/>
        <v>#DIV/0!</v>
      </c>
    </row>
    <row r="76" spans="1:11" x14ac:dyDescent="0.25">
      <c r="A76" s="10"/>
      <c r="B76" s="10"/>
      <c r="C76" s="16" t="s">
        <v>46</v>
      </c>
      <c r="D76" s="16" t="s">
        <v>47</v>
      </c>
      <c r="E76" s="66">
        <f>'POSEBNI DIO'!E93</f>
        <v>19.93</v>
      </c>
      <c r="F76" s="66">
        <f>'POSEBNI DIO'!F93</f>
        <v>0</v>
      </c>
      <c r="G76" s="66">
        <f>'POSEBNI DIO'!G93</f>
        <v>0</v>
      </c>
      <c r="H76" s="66">
        <f>'POSEBNI DIO'!H93</f>
        <v>9.4</v>
      </c>
      <c r="I76" s="66">
        <f>'POSEBNI DIO'!I93</f>
        <v>9.4</v>
      </c>
      <c r="J76" s="64">
        <f t="shared" si="12"/>
        <v>47.165077772202714</v>
      </c>
      <c r="K76" s="64">
        <f t="shared" si="13"/>
        <v>100</v>
      </c>
    </row>
    <row r="77" spans="1:11" x14ac:dyDescent="0.25">
      <c r="A77" s="14"/>
      <c r="B77" s="14"/>
      <c r="C77" s="11" t="s">
        <v>55</v>
      </c>
      <c r="D77" s="11" t="s">
        <v>56</v>
      </c>
      <c r="E77" s="73">
        <f>'POSEBNI DIO'!E101</f>
        <v>699.03</v>
      </c>
      <c r="F77" s="73">
        <f>'POSEBNI DIO'!F101</f>
        <v>700</v>
      </c>
      <c r="G77" s="73">
        <f>'POSEBNI DIO'!G101</f>
        <v>704</v>
      </c>
      <c r="H77" s="73">
        <f>'POSEBNI DIO'!H101</f>
        <v>704</v>
      </c>
      <c r="I77" s="73">
        <f>'POSEBNI DIO'!I101</f>
        <v>647.46</v>
      </c>
      <c r="J77" s="64">
        <f t="shared" si="12"/>
        <v>92.62263422170723</v>
      </c>
      <c r="K77" s="64">
        <f t="shared" si="13"/>
        <v>91.968750000000014</v>
      </c>
    </row>
    <row r="78" spans="1:11" ht="15" customHeight="1" x14ac:dyDescent="0.25">
      <c r="A78" s="10"/>
      <c r="B78" s="10"/>
      <c r="C78" s="11" t="s">
        <v>43</v>
      </c>
      <c r="D78" s="15" t="s">
        <v>44</v>
      </c>
      <c r="E78" s="67">
        <v>0</v>
      </c>
      <c r="F78" s="59">
        <v>0</v>
      </c>
      <c r="G78" s="59">
        <v>0</v>
      </c>
      <c r="H78" s="59">
        <v>0</v>
      </c>
      <c r="I78" s="59">
        <v>0</v>
      </c>
      <c r="J78" s="64" t="e">
        <f t="shared" si="12"/>
        <v>#DIV/0!</v>
      </c>
      <c r="K78" s="64" t="e">
        <f t="shared" si="13"/>
        <v>#DIV/0!</v>
      </c>
    </row>
    <row r="79" spans="1:11" x14ac:dyDescent="0.25">
      <c r="A79" s="10"/>
      <c r="B79" s="25"/>
      <c r="C79" s="11" t="s">
        <v>53</v>
      </c>
      <c r="D79" s="11" t="s">
        <v>54</v>
      </c>
      <c r="E79" s="73">
        <v>0</v>
      </c>
      <c r="F79" s="59">
        <v>0</v>
      </c>
      <c r="G79" s="59">
        <v>0</v>
      </c>
      <c r="H79" s="59">
        <v>0</v>
      </c>
      <c r="I79" s="59">
        <v>0</v>
      </c>
      <c r="J79" s="64" t="e">
        <f t="shared" si="12"/>
        <v>#DIV/0!</v>
      </c>
      <c r="K79" s="64" t="e">
        <f t="shared" si="13"/>
        <v>#DIV/0!</v>
      </c>
    </row>
    <row r="80" spans="1:11" x14ac:dyDescent="0.25">
      <c r="A80" s="10"/>
      <c r="B80" s="10"/>
      <c r="C80" s="11" t="s">
        <v>39</v>
      </c>
      <c r="D80" s="11" t="s">
        <v>40</v>
      </c>
      <c r="E80" s="73">
        <f>'POSEBNI DIO'!E113+'POSEBNI DIO'!E163</f>
        <v>517.19000000000005</v>
      </c>
      <c r="F80" s="73">
        <f>'POSEBNI DIO'!F113+'POSEBNI DIO'!F163</f>
        <v>0</v>
      </c>
      <c r="G80" s="73">
        <f>'POSEBNI DIO'!G113+'POSEBNI DIO'!G163</f>
        <v>872.05</v>
      </c>
      <c r="H80" s="73">
        <f>'POSEBNI DIO'!H113+'POSEBNI DIO'!H163</f>
        <v>872.05</v>
      </c>
      <c r="I80" s="73">
        <f>'POSEBNI DIO'!I113+'POSEBNI DIO'!I163</f>
        <v>872.05</v>
      </c>
      <c r="J80" s="64">
        <f t="shared" si="12"/>
        <v>168.6130822328351</v>
      </c>
      <c r="K80" s="64">
        <f t="shared" si="13"/>
        <v>100</v>
      </c>
    </row>
    <row r="81" spans="1:11" x14ac:dyDescent="0.25">
      <c r="A81" s="10"/>
      <c r="B81" s="25"/>
      <c r="C81" s="11" t="s">
        <v>41</v>
      </c>
      <c r="D81" s="11" t="s">
        <v>42</v>
      </c>
      <c r="E81" s="73">
        <v>0</v>
      </c>
      <c r="F81" s="59">
        <v>0</v>
      </c>
      <c r="G81" s="59">
        <v>0</v>
      </c>
      <c r="H81" s="59">
        <v>0</v>
      </c>
      <c r="I81" s="59">
        <v>0</v>
      </c>
      <c r="J81" s="64" t="e">
        <f t="shared" si="12"/>
        <v>#DIV/0!</v>
      </c>
      <c r="K81" s="64" t="e">
        <f t="shared" si="13"/>
        <v>#DIV/0!</v>
      </c>
    </row>
    <row r="82" spans="1:11" s="37" customFormat="1" x14ac:dyDescent="0.25">
      <c r="A82" s="11"/>
      <c r="B82" s="16"/>
      <c r="C82" s="16" t="s">
        <v>48</v>
      </c>
      <c r="D82" s="16" t="s">
        <v>49</v>
      </c>
      <c r="E82" s="66">
        <v>0</v>
      </c>
      <c r="F82" s="72">
        <v>0</v>
      </c>
      <c r="G82" s="72">
        <v>0</v>
      </c>
      <c r="H82" s="72">
        <v>0</v>
      </c>
      <c r="I82" s="72">
        <v>0</v>
      </c>
      <c r="J82" s="64" t="e">
        <f t="shared" si="12"/>
        <v>#DIV/0!</v>
      </c>
      <c r="K82" s="64" t="e">
        <f t="shared" si="13"/>
        <v>#DIV/0!</v>
      </c>
    </row>
    <row r="83" spans="1:11" x14ac:dyDescent="0.25">
      <c r="A83" s="14"/>
      <c r="B83" s="14"/>
      <c r="C83" s="11" t="s">
        <v>51</v>
      </c>
      <c r="D83" s="11" t="s">
        <v>52</v>
      </c>
      <c r="E83" s="73">
        <v>0</v>
      </c>
      <c r="F83" s="59">
        <v>0</v>
      </c>
      <c r="G83" s="59">
        <v>0</v>
      </c>
      <c r="H83" s="59">
        <v>0</v>
      </c>
      <c r="I83" s="59">
        <v>0</v>
      </c>
      <c r="J83" s="64" t="e">
        <f t="shared" si="12"/>
        <v>#DIV/0!</v>
      </c>
      <c r="K83" s="64" t="e">
        <f t="shared" si="13"/>
        <v>#DIV/0!</v>
      </c>
    </row>
    <row r="84" spans="1:11" x14ac:dyDescent="0.25">
      <c r="A84" s="10"/>
      <c r="B84" s="10">
        <v>37</v>
      </c>
      <c r="C84" s="11"/>
      <c r="D84" s="10" t="s">
        <v>166</v>
      </c>
      <c r="E84" s="75">
        <f>E85+E86+E87+E88+E89+E90+E91+E92+E93</f>
        <v>49182.98</v>
      </c>
      <c r="F84" s="75">
        <f t="shared" ref="F84:H84" si="15">F85+F86+F87+F88+F89+F90+F91+F92+F93</f>
        <v>40012.39</v>
      </c>
      <c r="G84" s="75">
        <f t="shared" si="15"/>
        <v>40012.39</v>
      </c>
      <c r="H84" s="75">
        <f t="shared" si="15"/>
        <v>62612.39</v>
      </c>
      <c r="I84" s="75">
        <f t="shared" ref="I84" si="16">I85+I86+I87+I88+I89+I90+I91+I92+I93</f>
        <v>62612.39</v>
      </c>
      <c r="J84" s="64">
        <f t="shared" si="12"/>
        <v>127.30499453266148</v>
      </c>
      <c r="K84" s="64">
        <f t="shared" si="13"/>
        <v>100</v>
      </c>
    </row>
    <row r="85" spans="1:11" x14ac:dyDescent="0.25">
      <c r="A85" s="10"/>
      <c r="B85" s="10"/>
      <c r="C85" s="11" t="s">
        <v>50</v>
      </c>
      <c r="D85" s="11" t="s">
        <v>13</v>
      </c>
      <c r="E85" s="73">
        <v>0</v>
      </c>
      <c r="F85" s="59">
        <v>0</v>
      </c>
      <c r="G85" s="59">
        <v>0</v>
      </c>
      <c r="H85" s="59">
        <v>0</v>
      </c>
      <c r="I85" s="59">
        <v>0</v>
      </c>
      <c r="J85" s="64" t="e">
        <f t="shared" si="12"/>
        <v>#DIV/0!</v>
      </c>
      <c r="K85" s="64" t="e">
        <f t="shared" si="13"/>
        <v>#DIV/0!</v>
      </c>
    </row>
    <row r="86" spans="1:11" x14ac:dyDescent="0.25">
      <c r="A86" s="10"/>
      <c r="B86" s="10"/>
      <c r="C86" s="16" t="s">
        <v>46</v>
      </c>
      <c r="D86" s="16" t="s">
        <v>47</v>
      </c>
      <c r="E86" s="66">
        <v>0</v>
      </c>
      <c r="F86" s="59">
        <v>0</v>
      </c>
      <c r="G86" s="59">
        <v>0</v>
      </c>
      <c r="H86" s="59">
        <v>0</v>
      </c>
      <c r="I86" s="59">
        <v>0</v>
      </c>
      <c r="J86" s="64" t="e">
        <f t="shared" si="12"/>
        <v>#DIV/0!</v>
      </c>
      <c r="K86" s="64" t="e">
        <f t="shared" si="13"/>
        <v>#DIV/0!</v>
      </c>
    </row>
    <row r="87" spans="1:11" x14ac:dyDescent="0.25">
      <c r="A87" s="14"/>
      <c r="B87" s="14"/>
      <c r="C87" s="11" t="s">
        <v>55</v>
      </c>
      <c r="D87" s="11" t="s">
        <v>56</v>
      </c>
      <c r="E87" s="73">
        <v>0</v>
      </c>
      <c r="F87" s="59">
        <v>0</v>
      </c>
      <c r="G87" s="59">
        <v>0</v>
      </c>
      <c r="H87" s="59">
        <v>0</v>
      </c>
      <c r="I87" s="59">
        <v>0</v>
      </c>
      <c r="J87" s="64" t="e">
        <f t="shared" si="12"/>
        <v>#DIV/0!</v>
      </c>
      <c r="K87" s="64" t="e">
        <f t="shared" si="13"/>
        <v>#DIV/0!</v>
      </c>
    </row>
    <row r="88" spans="1:11" ht="15" customHeight="1" x14ac:dyDescent="0.25">
      <c r="A88" s="10"/>
      <c r="B88" s="10"/>
      <c r="C88" s="11" t="s">
        <v>43</v>
      </c>
      <c r="D88" s="15" t="s">
        <v>44</v>
      </c>
      <c r="E88" s="67">
        <v>0</v>
      </c>
      <c r="F88" s="59">
        <v>0</v>
      </c>
      <c r="G88" s="59">
        <v>0</v>
      </c>
      <c r="H88" s="59">
        <v>0</v>
      </c>
      <c r="I88" s="59">
        <v>0</v>
      </c>
      <c r="J88" s="64" t="e">
        <f t="shared" si="12"/>
        <v>#DIV/0!</v>
      </c>
      <c r="K88" s="64" t="e">
        <f t="shared" si="13"/>
        <v>#DIV/0!</v>
      </c>
    </row>
    <row r="89" spans="1:11" x14ac:dyDescent="0.25">
      <c r="A89" s="10"/>
      <c r="B89" s="25"/>
      <c r="C89" s="11" t="s">
        <v>53</v>
      </c>
      <c r="D89" s="11" t="s">
        <v>54</v>
      </c>
      <c r="E89" s="73">
        <v>0</v>
      </c>
      <c r="F89" s="59">
        <v>0</v>
      </c>
      <c r="G89" s="59">
        <v>0</v>
      </c>
      <c r="H89" s="59">
        <v>0</v>
      </c>
      <c r="I89" s="59">
        <v>0</v>
      </c>
      <c r="J89" s="64" t="e">
        <f t="shared" si="12"/>
        <v>#DIV/0!</v>
      </c>
      <c r="K89" s="64" t="e">
        <f t="shared" si="13"/>
        <v>#DIV/0!</v>
      </c>
    </row>
    <row r="90" spans="1:11" x14ac:dyDescent="0.25">
      <c r="A90" s="10"/>
      <c r="B90" s="10"/>
      <c r="C90" s="11" t="s">
        <v>39</v>
      </c>
      <c r="D90" s="11" t="s">
        <v>40</v>
      </c>
      <c r="E90" s="73">
        <f>'POSEBNI DIO'!E34+'POSEBNI DIO'!E114</f>
        <v>49182.98</v>
      </c>
      <c r="F90" s="73">
        <f>'POSEBNI DIO'!F34+'POSEBNI DIO'!F114</f>
        <v>40012.39</v>
      </c>
      <c r="G90" s="73">
        <f>'POSEBNI DIO'!G34+'POSEBNI DIO'!G114</f>
        <v>40012.39</v>
      </c>
      <c r="H90" s="73">
        <f>'POSEBNI DIO'!H34</f>
        <v>62612.39</v>
      </c>
      <c r="I90" s="73">
        <f>'POSEBNI DIO'!I34</f>
        <v>62612.39</v>
      </c>
      <c r="J90" s="64">
        <f t="shared" si="12"/>
        <v>127.30499453266148</v>
      </c>
      <c r="K90" s="64">
        <f t="shared" si="13"/>
        <v>100</v>
      </c>
    </row>
    <row r="91" spans="1:11" x14ac:dyDescent="0.25">
      <c r="A91" s="10"/>
      <c r="B91" s="25"/>
      <c r="C91" s="11" t="s">
        <v>41</v>
      </c>
      <c r="D91" s="11" t="s">
        <v>42</v>
      </c>
      <c r="E91" s="73">
        <v>0</v>
      </c>
      <c r="F91" s="59">
        <v>0</v>
      </c>
      <c r="G91" s="59">
        <v>0</v>
      </c>
      <c r="H91" s="59">
        <v>0</v>
      </c>
      <c r="I91" s="59">
        <v>0</v>
      </c>
      <c r="J91" s="64" t="e">
        <f t="shared" si="12"/>
        <v>#DIV/0!</v>
      </c>
      <c r="K91" s="64" t="e">
        <f t="shared" si="13"/>
        <v>#DIV/0!</v>
      </c>
    </row>
    <row r="92" spans="1:11" s="37" customFormat="1" x14ac:dyDescent="0.25">
      <c r="A92" s="11"/>
      <c r="B92" s="16"/>
      <c r="C92" s="16" t="s">
        <v>48</v>
      </c>
      <c r="D92" s="16" t="s">
        <v>49</v>
      </c>
      <c r="E92" s="66">
        <v>0</v>
      </c>
      <c r="F92" s="72">
        <v>0</v>
      </c>
      <c r="G92" s="72">
        <v>0</v>
      </c>
      <c r="H92" s="72">
        <v>0</v>
      </c>
      <c r="I92" s="72">
        <v>0</v>
      </c>
      <c r="J92" s="64" t="e">
        <f t="shared" si="12"/>
        <v>#DIV/0!</v>
      </c>
      <c r="K92" s="64" t="e">
        <f t="shared" si="13"/>
        <v>#DIV/0!</v>
      </c>
    </row>
    <row r="93" spans="1:11" x14ac:dyDescent="0.25">
      <c r="A93" s="14"/>
      <c r="B93" s="14"/>
      <c r="C93" s="11" t="s">
        <v>51</v>
      </c>
      <c r="D93" s="11" t="s">
        <v>52</v>
      </c>
      <c r="E93" s="73">
        <v>0</v>
      </c>
      <c r="F93" s="59">
        <v>0</v>
      </c>
      <c r="G93" s="59">
        <v>0</v>
      </c>
      <c r="H93" s="59">
        <v>0</v>
      </c>
      <c r="I93" s="59">
        <v>0</v>
      </c>
      <c r="J93" s="64" t="e">
        <f t="shared" si="12"/>
        <v>#DIV/0!</v>
      </c>
      <c r="K93" s="64" t="e">
        <f t="shared" si="13"/>
        <v>#DIV/0!</v>
      </c>
    </row>
    <row r="94" spans="1:11" x14ac:dyDescent="0.25">
      <c r="A94" s="10"/>
      <c r="B94" s="10">
        <v>38</v>
      </c>
      <c r="C94" s="11"/>
      <c r="D94" s="10" t="s">
        <v>58</v>
      </c>
      <c r="E94" s="75">
        <f>E95+E96+E97+E98+E99+E100+E101+E102+E103</f>
        <v>1279.3900000000001</v>
      </c>
      <c r="F94" s="75">
        <f t="shared" ref="F94:H94" si="17">F95+F96+F97+F98+F99+F100+F101+F102+F103</f>
        <v>1278</v>
      </c>
      <c r="G94" s="75">
        <f t="shared" si="17"/>
        <v>1278</v>
      </c>
      <c r="H94" s="75">
        <f t="shared" si="17"/>
        <v>1251.25</v>
      </c>
      <c r="I94" s="75">
        <f t="shared" ref="I94" si="18">I95+I96+I97+I98+I99+I100+I101+I102+I103</f>
        <v>1251</v>
      </c>
      <c r="J94" s="64">
        <f t="shared" si="12"/>
        <v>97.780973745300486</v>
      </c>
      <c r="K94" s="64">
        <f t="shared" si="13"/>
        <v>99.980019980019989</v>
      </c>
    </row>
    <row r="95" spans="1:11" x14ac:dyDescent="0.25">
      <c r="A95" s="10"/>
      <c r="B95" s="10"/>
      <c r="C95" s="11" t="s">
        <v>50</v>
      </c>
      <c r="D95" s="11" t="s">
        <v>13</v>
      </c>
      <c r="E95" s="73">
        <v>0</v>
      </c>
      <c r="F95" s="73">
        <v>0</v>
      </c>
      <c r="G95" s="73">
        <v>0</v>
      </c>
      <c r="H95" s="73">
        <v>0</v>
      </c>
      <c r="I95" s="73">
        <v>0</v>
      </c>
      <c r="J95" s="64" t="e">
        <f t="shared" si="12"/>
        <v>#DIV/0!</v>
      </c>
      <c r="K95" s="64" t="e">
        <f t="shared" si="13"/>
        <v>#DIV/0!</v>
      </c>
    </row>
    <row r="96" spans="1:11" x14ac:dyDescent="0.25">
      <c r="A96" s="10"/>
      <c r="B96" s="10"/>
      <c r="C96" s="16" t="s">
        <v>46</v>
      </c>
      <c r="D96" s="16" t="s">
        <v>47</v>
      </c>
      <c r="E96" s="66">
        <f>'POSEBNI DIO'!E82</f>
        <v>1.39</v>
      </c>
      <c r="F96" s="66">
        <v>0</v>
      </c>
      <c r="G96" s="66">
        <v>0</v>
      </c>
      <c r="H96" s="66">
        <f>'POSEBNI DIO'!H82</f>
        <v>0.25</v>
      </c>
      <c r="I96" s="164">
        <f>'POSEBNI DIO'!I82</f>
        <v>0.25</v>
      </c>
      <c r="J96" s="64">
        <f t="shared" si="12"/>
        <v>17.985611510791369</v>
      </c>
      <c r="K96" s="64">
        <f t="shared" si="13"/>
        <v>100</v>
      </c>
    </row>
    <row r="97" spans="1:11" x14ac:dyDescent="0.25">
      <c r="A97" s="14"/>
      <c r="B97" s="14"/>
      <c r="C97" s="11" t="s">
        <v>55</v>
      </c>
      <c r="D97" s="11" t="s">
        <v>56</v>
      </c>
      <c r="E97" s="73">
        <v>0</v>
      </c>
      <c r="F97" s="73">
        <v>0</v>
      </c>
      <c r="G97" s="73">
        <v>0</v>
      </c>
      <c r="H97" s="73">
        <v>0</v>
      </c>
      <c r="I97" s="73">
        <v>0</v>
      </c>
      <c r="J97" s="64" t="e">
        <f t="shared" si="12"/>
        <v>#DIV/0!</v>
      </c>
      <c r="K97" s="64" t="e">
        <f t="shared" si="13"/>
        <v>#DIV/0!</v>
      </c>
    </row>
    <row r="98" spans="1:11" ht="15" customHeight="1" x14ac:dyDescent="0.25">
      <c r="A98" s="10"/>
      <c r="B98" s="10"/>
      <c r="C98" s="11" t="s">
        <v>43</v>
      </c>
      <c r="D98" s="15" t="s">
        <v>44</v>
      </c>
      <c r="E98" s="67">
        <f>'POSEBNI DIO'!E108</f>
        <v>0</v>
      </c>
      <c r="F98" s="67">
        <f>'POSEBNI DIO'!F108</f>
        <v>0</v>
      </c>
      <c r="G98" s="67">
        <f>'POSEBNI DIO'!G108</f>
        <v>0</v>
      </c>
      <c r="H98" s="67">
        <f>'POSEBNI DIO'!H108</f>
        <v>0</v>
      </c>
      <c r="I98" s="67">
        <f>'POSEBNI DIO'!I108</f>
        <v>0</v>
      </c>
      <c r="J98" s="64" t="e">
        <f t="shared" si="12"/>
        <v>#DIV/0!</v>
      </c>
      <c r="K98" s="64" t="e">
        <f t="shared" si="13"/>
        <v>#DIV/0!</v>
      </c>
    </row>
    <row r="99" spans="1:11" x14ac:dyDescent="0.25">
      <c r="A99" s="10"/>
      <c r="B99" s="25"/>
      <c r="C99" s="11" t="s">
        <v>53</v>
      </c>
      <c r="D99" s="11" t="s">
        <v>54</v>
      </c>
      <c r="E99" s="73">
        <v>0</v>
      </c>
      <c r="F99" s="73">
        <v>0</v>
      </c>
      <c r="G99" s="73">
        <v>0</v>
      </c>
      <c r="H99" s="73">
        <v>0</v>
      </c>
      <c r="I99" s="73">
        <v>0</v>
      </c>
      <c r="J99" s="64" t="e">
        <f t="shared" si="12"/>
        <v>#DIV/0!</v>
      </c>
      <c r="K99" s="64" t="e">
        <f t="shared" si="13"/>
        <v>#DIV/0!</v>
      </c>
    </row>
    <row r="100" spans="1:11" x14ac:dyDescent="0.25">
      <c r="A100" s="10"/>
      <c r="B100" s="10"/>
      <c r="C100" s="11" t="s">
        <v>39</v>
      </c>
      <c r="D100" s="11" t="s">
        <v>40</v>
      </c>
      <c r="E100" s="73">
        <f>'POSEBNI DIO'!E80</f>
        <v>1278</v>
      </c>
      <c r="F100" s="73">
        <f>'POSEBNI DIO'!F80</f>
        <v>1278</v>
      </c>
      <c r="G100" s="73">
        <f>'POSEBNI DIO'!G80</f>
        <v>1278</v>
      </c>
      <c r="H100" s="73">
        <f>'POSEBNI DIO'!H80</f>
        <v>1251</v>
      </c>
      <c r="I100" s="73">
        <f>'POSEBNI DIO'!I80</f>
        <v>1250.75</v>
      </c>
      <c r="J100" s="64">
        <f t="shared" si="12"/>
        <v>97.867762128325509</v>
      </c>
      <c r="K100" s="64">
        <f t="shared" si="13"/>
        <v>99.980015987210237</v>
      </c>
    </row>
    <row r="101" spans="1:11" x14ac:dyDescent="0.25">
      <c r="A101" s="10"/>
      <c r="B101" s="25"/>
      <c r="C101" s="11" t="s">
        <v>41</v>
      </c>
      <c r="D101" s="11" t="s">
        <v>42</v>
      </c>
      <c r="E101" s="73">
        <v>0</v>
      </c>
      <c r="F101" s="73">
        <v>0</v>
      </c>
      <c r="G101" s="73">
        <v>0</v>
      </c>
      <c r="H101" s="73">
        <v>0</v>
      </c>
      <c r="I101" s="73">
        <v>0</v>
      </c>
      <c r="J101" s="64" t="e">
        <f t="shared" si="12"/>
        <v>#DIV/0!</v>
      </c>
      <c r="K101" s="64" t="e">
        <f t="shared" si="13"/>
        <v>#DIV/0!</v>
      </c>
    </row>
    <row r="102" spans="1:11" s="37" customFormat="1" x14ac:dyDescent="0.25">
      <c r="A102" s="11"/>
      <c r="B102" s="16"/>
      <c r="C102" s="16" t="s">
        <v>48</v>
      </c>
      <c r="D102" s="16" t="s">
        <v>49</v>
      </c>
      <c r="E102" s="66">
        <v>0</v>
      </c>
      <c r="F102" s="66">
        <v>0</v>
      </c>
      <c r="G102" s="66">
        <v>0</v>
      </c>
      <c r="H102" s="66">
        <v>0</v>
      </c>
      <c r="I102" s="66">
        <v>0</v>
      </c>
      <c r="J102" s="64" t="e">
        <f t="shared" si="12"/>
        <v>#DIV/0!</v>
      </c>
      <c r="K102" s="64" t="e">
        <f t="shared" si="13"/>
        <v>#DIV/0!</v>
      </c>
    </row>
    <row r="103" spans="1:11" x14ac:dyDescent="0.25">
      <c r="A103" s="14"/>
      <c r="B103" s="14"/>
      <c r="C103" s="11" t="s">
        <v>51</v>
      </c>
      <c r="D103" s="11" t="s">
        <v>52</v>
      </c>
      <c r="E103" s="73">
        <v>0</v>
      </c>
      <c r="F103" s="73">
        <v>0</v>
      </c>
      <c r="G103" s="73">
        <v>0</v>
      </c>
      <c r="H103" s="73">
        <v>0</v>
      </c>
      <c r="I103" s="73">
        <v>0</v>
      </c>
      <c r="J103" s="64" t="e">
        <f t="shared" si="12"/>
        <v>#DIV/0!</v>
      </c>
      <c r="K103" s="64" t="e">
        <f t="shared" si="13"/>
        <v>#DIV/0!</v>
      </c>
    </row>
    <row r="104" spans="1:11" x14ac:dyDescent="0.25">
      <c r="A104" s="12">
        <v>4</v>
      </c>
      <c r="B104" s="13"/>
      <c r="C104" s="13"/>
      <c r="D104" s="23" t="s">
        <v>19</v>
      </c>
      <c r="E104" s="76">
        <f>E105+E116</f>
        <v>148246.25</v>
      </c>
      <c r="F104" s="76">
        <f t="shared" ref="F104:H104" si="19">F105+F116</f>
        <v>63540.88</v>
      </c>
      <c r="G104" s="76">
        <f t="shared" si="19"/>
        <v>114821.72</v>
      </c>
      <c r="H104" s="76">
        <f t="shared" si="19"/>
        <v>152451.22999999998</v>
      </c>
      <c r="I104" s="76">
        <f>I105+I116</f>
        <v>144783.57</v>
      </c>
      <c r="J104" s="64">
        <f t="shared" si="12"/>
        <v>97.664237712589696</v>
      </c>
      <c r="K104" s="64">
        <f t="shared" si="13"/>
        <v>94.970417752615063</v>
      </c>
    </row>
    <row r="105" spans="1:11" x14ac:dyDescent="0.25">
      <c r="A105" s="14"/>
      <c r="B105" s="14">
        <v>42</v>
      </c>
      <c r="C105" s="14"/>
      <c r="D105" s="24" t="s">
        <v>37</v>
      </c>
      <c r="E105" s="64">
        <f>E106+E107+E108+E109+E110+E111+E112+E113+E114+E115</f>
        <v>71310.989999999991</v>
      </c>
      <c r="F105" s="64">
        <f>SUM(F106:F121)</f>
        <v>63540.88</v>
      </c>
      <c r="G105" s="64">
        <f>SUM(G106:G115)</f>
        <v>68540.88</v>
      </c>
      <c r="H105" s="64">
        <f>SUM(H106:H115)</f>
        <v>64316.229999999996</v>
      </c>
      <c r="I105" s="64">
        <f>SUM(I106:I115)</f>
        <v>56648.57</v>
      </c>
      <c r="J105" s="64">
        <f t="shared" si="12"/>
        <v>79.438765329158954</v>
      </c>
      <c r="K105" s="64">
        <f t="shared" si="13"/>
        <v>88.078188040561471</v>
      </c>
    </row>
    <row r="106" spans="1:11" x14ac:dyDescent="0.25">
      <c r="A106" s="10"/>
      <c r="B106" s="10"/>
      <c r="C106" s="11" t="s">
        <v>50</v>
      </c>
      <c r="D106" s="11" t="s">
        <v>13</v>
      </c>
      <c r="E106" s="74">
        <f>'POSEBNI DIO'!E76</f>
        <v>0</v>
      </c>
      <c r="F106" s="74">
        <v>0</v>
      </c>
      <c r="G106" s="74">
        <v>0</v>
      </c>
      <c r="H106" s="74">
        <f>'POSEBNI DIO'!H76</f>
        <v>1800</v>
      </c>
      <c r="I106" s="74">
        <f>'POSEBNI DIO'!I76</f>
        <v>1800</v>
      </c>
      <c r="J106" s="64" t="e">
        <f t="shared" si="12"/>
        <v>#DIV/0!</v>
      </c>
      <c r="K106" s="64">
        <f t="shared" si="13"/>
        <v>100</v>
      </c>
    </row>
    <row r="107" spans="1:11" x14ac:dyDescent="0.25">
      <c r="A107" s="10"/>
      <c r="B107" s="10"/>
      <c r="C107" s="16" t="s">
        <v>46</v>
      </c>
      <c r="D107" s="16" t="s">
        <v>47</v>
      </c>
      <c r="E107" s="65">
        <f>'POSEBNI DIO'!E132</f>
        <v>568.66</v>
      </c>
      <c r="F107" s="65">
        <f>'POSEBNI DIO'!F132</f>
        <v>6650</v>
      </c>
      <c r="G107" s="65">
        <f>'POSEBNI DIO'!G132</f>
        <v>6650</v>
      </c>
      <c r="H107" s="65">
        <f>'POSEBNI DIO'!H132</f>
        <v>6650</v>
      </c>
      <c r="I107" s="65">
        <f>'POSEBNI DIO'!I132</f>
        <v>813.06</v>
      </c>
      <c r="J107" s="64">
        <f t="shared" si="12"/>
        <v>142.97822952203424</v>
      </c>
      <c r="K107" s="64">
        <f t="shared" si="13"/>
        <v>12.226466165413532</v>
      </c>
    </row>
    <row r="108" spans="1:11" x14ac:dyDescent="0.25">
      <c r="A108" s="10"/>
      <c r="B108" s="10"/>
      <c r="C108" s="115" t="s">
        <v>46</v>
      </c>
      <c r="D108" s="16" t="s">
        <v>173</v>
      </c>
      <c r="E108" s="65">
        <f>'POSEBNI DIO'!E137</f>
        <v>8699.68</v>
      </c>
      <c r="F108" s="65">
        <f>'POSEBNI DIO'!F137</f>
        <v>0</v>
      </c>
      <c r="G108" s="65">
        <f>'POSEBNI DIO'!G137</f>
        <v>5000</v>
      </c>
      <c r="H108" s="65">
        <f>'POSEBNI DIO'!H137</f>
        <v>5000.0600000000004</v>
      </c>
      <c r="I108" s="65">
        <f>'POSEBNI DIO'!I137</f>
        <v>3169.34</v>
      </c>
      <c r="J108" s="64">
        <f t="shared" si="12"/>
        <v>36.430535376013829</v>
      </c>
      <c r="K108" s="64">
        <f t="shared" si="13"/>
        <v>63.386039367527594</v>
      </c>
    </row>
    <row r="109" spans="1:11" x14ac:dyDescent="0.25">
      <c r="A109" s="14"/>
      <c r="B109" s="14"/>
      <c r="C109" s="11" t="s">
        <v>55</v>
      </c>
      <c r="D109" s="11" t="s">
        <v>56</v>
      </c>
      <c r="E109" s="74">
        <v>0</v>
      </c>
      <c r="F109" s="74">
        <v>0</v>
      </c>
      <c r="G109" s="74">
        <v>0</v>
      </c>
      <c r="H109" s="74">
        <v>0</v>
      </c>
      <c r="I109" s="74">
        <v>0</v>
      </c>
      <c r="J109" s="64" t="e">
        <f t="shared" si="12"/>
        <v>#DIV/0!</v>
      </c>
      <c r="K109" s="64" t="e">
        <f t="shared" si="13"/>
        <v>#DIV/0!</v>
      </c>
    </row>
    <row r="110" spans="1:11" ht="15" customHeight="1" x14ac:dyDescent="0.25">
      <c r="A110" s="10"/>
      <c r="B110" s="10"/>
      <c r="C110" s="11" t="s">
        <v>43</v>
      </c>
      <c r="D110" s="15" t="s">
        <v>44</v>
      </c>
      <c r="E110" s="78">
        <v>0</v>
      </c>
      <c r="F110" s="59">
        <v>0</v>
      </c>
      <c r="G110" s="59">
        <v>0</v>
      </c>
      <c r="H110" s="59">
        <v>0</v>
      </c>
      <c r="I110" s="59">
        <v>0</v>
      </c>
      <c r="J110" s="64" t="e">
        <f t="shared" si="12"/>
        <v>#DIV/0!</v>
      </c>
      <c r="K110" s="64" t="e">
        <f t="shared" si="13"/>
        <v>#DIV/0!</v>
      </c>
    </row>
    <row r="111" spans="1:11" x14ac:dyDescent="0.25">
      <c r="A111" s="10"/>
      <c r="B111" s="25"/>
      <c r="C111" s="11" t="s">
        <v>53</v>
      </c>
      <c r="D111" s="11" t="s">
        <v>54</v>
      </c>
      <c r="E111" s="74">
        <v>0</v>
      </c>
      <c r="F111" s="59">
        <v>0</v>
      </c>
      <c r="G111" s="59">
        <v>0</v>
      </c>
      <c r="H111" s="59">
        <v>0</v>
      </c>
      <c r="I111" s="59">
        <v>0</v>
      </c>
      <c r="J111" s="64" t="e">
        <f t="shared" ref="J111:J122" si="20">(I111/E111)*100</f>
        <v>#DIV/0!</v>
      </c>
      <c r="K111" s="64" t="e">
        <f t="shared" ref="K111:K122" si="21">(I111/H111)*100</f>
        <v>#DIV/0!</v>
      </c>
    </row>
    <row r="112" spans="1:11" x14ac:dyDescent="0.25">
      <c r="A112" s="10"/>
      <c r="B112" s="10"/>
      <c r="C112" s="11" t="s">
        <v>39</v>
      </c>
      <c r="D112" s="11" t="s">
        <v>40</v>
      </c>
      <c r="E112" s="74">
        <f>'POSEBNI DIO'!E35</f>
        <v>61413.39</v>
      </c>
      <c r="F112" s="74">
        <f>'POSEBNI DIO'!F35</f>
        <v>56890.879999999997</v>
      </c>
      <c r="G112" s="74">
        <f>'POSEBNI DIO'!G35</f>
        <v>56890.879999999997</v>
      </c>
      <c r="H112" s="74">
        <f>'POSEBNI DIO'!H35</f>
        <v>50866.17</v>
      </c>
      <c r="I112" s="74">
        <f>'POSEBNI DIO'!I35</f>
        <v>50866.17</v>
      </c>
      <c r="J112" s="64">
        <f t="shared" si="20"/>
        <v>82.825862568407317</v>
      </c>
      <c r="K112" s="64">
        <f t="shared" si="21"/>
        <v>100</v>
      </c>
    </row>
    <row r="113" spans="1:11" x14ac:dyDescent="0.25">
      <c r="A113" s="10"/>
      <c r="B113" s="25"/>
      <c r="C113" s="11" t="s">
        <v>41</v>
      </c>
      <c r="D113" s="11" t="s">
        <v>42</v>
      </c>
      <c r="E113" s="74">
        <v>0</v>
      </c>
      <c r="F113" s="74">
        <v>0</v>
      </c>
      <c r="G113" s="74">
        <v>0</v>
      </c>
      <c r="H113" s="74">
        <v>0</v>
      </c>
      <c r="I113" s="74">
        <v>0</v>
      </c>
      <c r="J113" s="64" t="e">
        <f t="shared" si="20"/>
        <v>#DIV/0!</v>
      </c>
      <c r="K113" s="64" t="e">
        <f t="shared" si="21"/>
        <v>#DIV/0!</v>
      </c>
    </row>
    <row r="114" spans="1:11" s="37" customFormat="1" x14ac:dyDescent="0.25">
      <c r="A114" s="11"/>
      <c r="B114" s="16"/>
      <c r="C114" s="16" t="s">
        <v>48</v>
      </c>
      <c r="D114" s="16" t="s">
        <v>49</v>
      </c>
      <c r="E114" s="65">
        <f>'POSEBNI DIO'!E154</f>
        <v>629.26</v>
      </c>
      <c r="F114" s="65">
        <f>'POSEBNI DIO'!F154</f>
        <v>0</v>
      </c>
      <c r="G114" s="65">
        <f>'POSEBNI DIO'!G154</f>
        <v>0</v>
      </c>
      <c r="H114" s="65">
        <f>'POSEBNI DIO'!H154</f>
        <v>0</v>
      </c>
      <c r="I114" s="65">
        <f>'POSEBNI DIO'!I154</f>
        <v>0</v>
      </c>
      <c r="J114" s="64">
        <f t="shared" si="20"/>
        <v>0</v>
      </c>
      <c r="K114" s="64" t="e">
        <f t="shared" si="21"/>
        <v>#DIV/0!</v>
      </c>
    </row>
    <row r="115" spans="1:11" s="37" customFormat="1" x14ac:dyDescent="0.25">
      <c r="A115" s="11"/>
      <c r="B115" s="16"/>
      <c r="C115" s="16" t="s">
        <v>51</v>
      </c>
      <c r="D115" s="16" t="s">
        <v>52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  <c r="J115" s="64" t="e">
        <f t="shared" si="20"/>
        <v>#DIV/0!</v>
      </c>
      <c r="K115" s="64" t="e">
        <f t="shared" si="21"/>
        <v>#DIV/0!</v>
      </c>
    </row>
    <row r="116" spans="1:11" s="37" customFormat="1" x14ac:dyDescent="0.25">
      <c r="A116" s="11"/>
      <c r="B116" s="16">
        <v>45</v>
      </c>
      <c r="C116" s="16"/>
      <c r="D116" s="14" t="s">
        <v>189</v>
      </c>
      <c r="E116" s="64">
        <f>E117+E118+E119+E120</f>
        <v>76935.259999999995</v>
      </c>
      <c r="F116" s="64">
        <f>F117+F118+F121</f>
        <v>0</v>
      </c>
      <c r="G116" s="64">
        <f>SUM(G117:G120)</f>
        <v>46280.84</v>
      </c>
      <c r="H116" s="64">
        <f>SUM(H117:H120)</f>
        <v>88135</v>
      </c>
      <c r="I116" s="64">
        <f>SUM(I117:I120)</f>
        <v>88135</v>
      </c>
      <c r="J116" s="64">
        <f t="shared" si="20"/>
        <v>114.55735640589243</v>
      </c>
      <c r="K116" s="64">
        <f t="shared" si="21"/>
        <v>100</v>
      </c>
    </row>
    <row r="117" spans="1:11" s="37" customFormat="1" x14ac:dyDescent="0.25">
      <c r="A117" s="11"/>
      <c r="B117" s="16"/>
      <c r="C117" s="16" t="s">
        <v>50</v>
      </c>
      <c r="D117" s="16" t="s">
        <v>13</v>
      </c>
      <c r="E117" s="65">
        <f>'POSEBNI DIO'!E38+'POSEBNI DIO'!E125</f>
        <v>18216.28</v>
      </c>
      <c r="F117" s="65">
        <f>'POSEBNI DIO'!F38+'POSEBNI DIO'!F125</f>
        <v>0</v>
      </c>
      <c r="G117" s="65">
        <f>'POSEBNI DIO'!G38+'POSEBNI DIO'!G125</f>
        <v>19000</v>
      </c>
      <c r="H117" s="65">
        <f>'POSEBNI DIO'!H38+'POSEBNI DIO'!H125+'POSEBNI DIO'!H127</f>
        <v>61750</v>
      </c>
      <c r="I117" s="65">
        <f>'POSEBNI DIO'!I38+'POSEBNI DIO'!I125+'POSEBNI DIO'!I127</f>
        <v>61750</v>
      </c>
      <c r="J117" s="64">
        <f t="shared" si="20"/>
        <v>338.98249258355713</v>
      </c>
      <c r="K117" s="64">
        <f t="shared" si="21"/>
        <v>100</v>
      </c>
    </row>
    <row r="118" spans="1:11" s="37" customFormat="1" x14ac:dyDescent="0.25">
      <c r="A118" s="11"/>
      <c r="B118" s="16"/>
      <c r="C118" s="16" t="s">
        <v>55</v>
      </c>
      <c r="D118" s="16" t="s">
        <v>56</v>
      </c>
      <c r="E118" s="65">
        <f>'POSEBNI DIO'!E142</f>
        <v>5720.37</v>
      </c>
      <c r="F118" s="65">
        <f>'POSEBNI DIO'!F142</f>
        <v>0</v>
      </c>
      <c r="G118" s="65">
        <f>'POSEBNI DIO'!G142</f>
        <v>1962.5</v>
      </c>
      <c r="H118" s="65">
        <f>'POSEBNI DIO'!H142</f>
        <v>1962.5</v>
      </c>
      <c r="I118" s="65">
        <f>'POSEBNI DIO'!I142</f>
        <v>1962.5</v>
      </c>
      <c r="J118" s="64">
        <f t="shared" si="20"/>
        <v>34.307221386029227</v>
      </c>
      <c r="K118" s="64">
        <f t="shared" si="21"/>
        <v>100</v>
      </c>
    </row>
    <row r="119" spans="1:11" s="37" customFormat="1" ht="25.5" x14ac:dyDescent="0.25">
      <c r="A119" s="11"/>
      <c r="B119" s="16"/>
      <c r="C119" s="16" t="s">
        <v>55</v>
      </c>
      <c r="D119" s="16" t="s">
        <v>202</v>
      </c>
      <c r="E119" s="65">
        <f>'POSEBNI DIO'!E145</f>
        <v>23082.36</v>
      </c>
      <c r="F119" s="65">
        <f>'POSEBNI DIO'!F145</f>
        <v>0</v>
      </c>
      <c r="G119" s="65">
        <f>'POSEBNI DIO'!G145</f>
        <v>0</v>
      </c>
      <c r="H119" s="65">
        <f>'POSEBNI DIO'!H145</f>
        <v>0</v>
      </c>
      <c r="I119" s="65">
        <f>'POSEBNI DIO'!I145</f>
        <v>0</v>
      </c>
      <c r="J119" s="64">
        <f t="shared" si="20"/>
        <v>0</v>
      </c>
      <c r="K119" s="64" t="e">
        <f t="shared" si="21"/>
        <v>#DIV/0!</v>
      </c>
    </row>
    <row r="120" spans="1:11" s="37" customFormat="1" x14ac:dyDescent="0.25">
      <c r="A120" s="11"/>
      <c r="B120" s="16"/>
      <c r="C120" s="16" t="s">
        <v>39</v>
      </c>
      <c r="D120" s="16" t="s">
        <v>199</v>
      </c>
      <c r="E120" s="65">
        <f>'POSEBNI DIO'!E151</f>
        <v>29916.25</v>
      </c>
      <c r="F120" s="65">
        <f>'POSEBNI DIO'!F151</f>
        <v>0</v>
      </c>
      <c r="G120" s="65">
        <f>'POSEBNI DIO'!G151</f>
        <v>25318.34</v>
      </c>
      <c r="H120" s="65">
        <f>'POSEBNI DIO'!H151</f>
        <v>24422.5</v>
      </c>
      <c r="I120" s="65">
        <f>'POSEBNI DIO'!I151</f>
        <v>24422.5</v>
      </c>
      <c r="J120" s="64">
        <f t="shared" si="20"/>
        <v>81.636234487945515</v>
      </c>
      <c r="K120" s="64">
        <f t="shared" si="21"/>
        <v>100</v>
      </c>
    </row>
    <row r="121" spans="1:11" s="37" customFormat="1" x14ac:dyDescent="0.25">
      <c r="A121" s="11"/>
      <c r="B121" s="16"/>
      <c r="C121" s="16"/>
      <c r="D121" s="16"/>
      <c r="E121" s="65"/>
      <c r="F121" s="65"/>
      <c r="G121" s="65"/>
      <c r="H121" s="65"/>
      <c r="I121" s="65"/>
      <c r="J121" s="64" t="e">
        <f t="shared" si="20"/>
        <v>#DIV/0!</v>
      </c>
      <c r="K121" s="64" t="e">
        <f t="shared" si="21"/>
        <v>#DIV/0!</v>
      </c>
    </row>
    <row r="122" spans="1:11" ht="29.25" customHeight="1" x14ac:dyDescent="0.25">
      <c r="A122" s="218" t="s">
        <v>167</v>
      </c>
      <c r="B122" s="218"/>
      <c r="C122" s="218"/>
      <c r="D122" s="218"/>
      <c r="E122" s="77">
        <f t="shared" ref="E122:I122" si="22">E104+E46</f>
        <v>2544458.23</v>
      </c>
      <c r="F122" s="77">
        <f t="shared" si="22"/>
        <v>3044563.1999999997</v>
      </c>
      <c r="G122" s="77">
        <f t="shared" si="22"/>
        <v>3329315.8200000003</v>
      </c>
      <c r="H122" s="77">
        <f t="shared" si="22"/>
        <v>3403131.88</v>
      </c>
      <c r="I122" s="77">
        <f t="shared" si="22"/>
        <v>2995936.45</v>
      </c>
      <c r="J122" s="64">
        <f t="shared" si="20"/>
        <v>117.74358936912084</v>
      </c>
      <c r="K122" s="64">
        <f t="shared" si="21"/>
        <v>88.034685567342763</v>
      </c>
    </row>
  </sheetData>
  <mergeCells count="12">
    <mergeCell ref="A1:K1"/>
    <mergeCell ref="A7:K7"/>
    <mergeCell ref="A5:K5"/>
    <mergeCell ref="A3:K3"/>
    <mergeCell ref="A42:K42"/>
    <mergeCell ref="A10:C10"/>
    <mergeCell ref="A122:D122"/>
    <mergeCell ref="C12:D12"/>
    <mergeCell ref="C26:D26"/>
    <mergeCell ref="C18:D18"/>
    <mergeCell ref="C21:D21"/>
    <mergeCell ref="A45:C4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workbookViewId="0">
      <selection activeCell="A6" sqref="A6"/>
    </sheetView>
  </sheetViews>
  <sheetFormatPr defaultRowHeight="15" x14ac:dyDescent="0.25"/>
  <cols>
    <col min="1" max="1" width="37.7109375" style="40" customWidth="1"/>
    <col min="2" max="2" width="25.140625" style="40" customWidth="1"/>
    <col min="3" max="3" width="25.28515625" customWidth="1"/>
    <col min="4" max="4" width="24" customWidth="1"/>
    <col min="5" max="5" width="25.28515625" customWidth="1"/>
    <col min="6" max="6" width="22.140625" customWidth="1"/>
    <col min="7" max="7" width="10.85546875" customWidth="1"/>
    <col min="8" max="8" width="10.7109375" customWidth="1"/>
  </cols>
  <sheetData>
    <row r="1" spans="1:11" ht="42" customHeight="1" x14ac:dyDescent="0.25">
      <c r="A1" s="199" t="s">
        <v>228</v>
      </c>
      <c r="B1" s="199"/>
      <c r="C1" s="199"/>
      <c r="D1" s="199"/>
      <c r="E1" s="199"/>
      <c r="F1" s="199"/>
      <c r="G1" s="199"/>
      <c r="H1" s="199"/>
      <c r="I1" s="39"/>
      <c r="J1" s="39"/>
      <c r="K1" s="22"/>
    </row>
    <row r="2" spans="1:11" ht="18" customHeight="1" x14ac:dyDescent="0.25">
      <c r="A2" s="39"/>
      <c r="B2" s="39"/>
      <c r="C2" s="4"/>
      <c r="D2" s="4"/>
      <c r="E2" s="4"/>
      <c r="F2" s="22"/>
      <c r="G2" s="22"/>
      <c r="H2" s="22"/>
    </row>
    <row r="3" spans="1:11" ht="15.75" x14ac:dyDescent="0.25">
      <c r="A3" s="199" t="s">
        <v>27</v>
      </c>
      <c r="B3" s="199"/>
      <c r="C3" s="199"/>
      <c r="D3" s="199"/>
      <c r="E3" s="199"/>
      <c r="F3" s="199"/>
      <c r="G3" s="199"/>
      <c r="H3" s="199"/>
    </row>
    <row r="4" spans="1:11" ht="18" x14ac:dyDescent="0.25">
      <c r="A4" s="39"/>
      <c r="B4" s="39"/>
      <c r="C4" s="4"/>
      <c r="D4" s="4"/>
      <c r="E4" s="5"/>
      <c r="F4" s="5"/>
      <c r="G4" s="5"/>
      <c r="H4" s="5"/>
    </row>
    <row r="5" spans="1:11" ht="18" customHeight="1" x14ac:dyDescent="0.25">
      <c r="A5" s="199" t="s">
        <v>8</v>
      </c>
      <c r="B5" s="199"/>
      <c r="C5" s="199"/>
      <c r="D5" s="199"/>
      <c r="E5" s="199"/>
      <c r="F5" s="199"/>
      <c r="G5" s="199"/>
      <c r="H5" s="199"/>
    </row>
    <row r="6" spans="1:11" ht="18" x14ac:dyDescent="0.25">
      <c r="A6" s="39"/>
      <c r="B6" s="39"/>
      <c r="C6" s="4"/>
      <c r="D6" s="4"/>
      <c r="E6" s="5"/>
      <c r="F6" s="5"/>
      <c r="G6" s="5"/>
      <c r="H6" s="5"/>
    </row>
    <row r="7" spans="1:11" ht="15.75" customHeight="1" x14ac:dyDescent="0.25">
      <c r="A7" s="199" t="s">
        <v>20</v>
      </c>
      <c r="B7" s="199"/>
      <c r="C7" s="199"/>
      <c r="D7" s="199"/>
      <c r="E7" s="199"/>
      <c r="F7" s="199"/>
      <c r="G7" s="199"/>
      <c r="H7" s="199"/>
    </row>
    <row r="8" spans="1:11" ht="18" x14ac:dyDescent="0.25">
      <c r="A8" s="39"/>
      <c r="B8" s="39"/>
      <c r="C8" s="4"/>
      <c r="D8" s="4"/>
      <c r="E8" s="5"/>
      <c r="F8" s="5"/>
      <c r="G8" s="5"/>
      <c r="H8" s="5"/>
    </row>
    <row r="9" spans="1:11" x14ac:dyDescent="0.25">
      <c r="A9" s="18" t="s">
        <v>21</v>
      </c>
      <c r="B9" s="120" t="s">
        <v>204</v>
      </c>
      <c r="C9" s="18" t="s">
        <v>220</v>
      </c>
      <c r="D9" s="18" t="s">
        <v>221</v>
      </c>
      <c r="E9" s="18" t="s">
        <v>222</v>
      </c>
      <c r="F9" s="18" t="s">
        <v>219</v>
      </c>
      <c r="G9" s="18" t="s">
        <v>214</v>
      </c>
      <c r="H9" s="18" t="s">
        <v>214</v>
      </c>
    </row>
    <row r="10" spans="1:1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 t="s">
        <v>215</v>
      </c>
      <c r="H10" s="18" t="s">
        <v>216</v>
      </c>
    </row>
    <row r="11" spans="1:11" ht="15.75" customHeight="1" x14ac:dyDescent="0.25">
      <c r="A11" s="9" t="s">
        <v>22</v>
      </c>
      <c r="B11" s="64">
        <f>B40</f>
        <v>2544458.23</v>
      </c>
      <c r="C11" s="64">
        <f t="shared" ref="C11:F11" si="0">C40</f>
        <v>3044563.2</v>
      </c>
      <c r="D11" s="64">
        <f t="shared" si="0"/>
        <v>3329315.82</v>
      </c>
      <c r="E11" s="64">
        <f t="shared" si="0"/>
        <v>3403131.8799999994</v>
      </c>
      <c r="F11" s="64">
        <f t="shared" si="0"/>
        <v>2995936.4499999997</v>
      </c>
      <c r="G11" s="64">
        <f>(F11/B11)*100</f>
        <v>117.74358936912081</v>
      </c>
      <c r="H11" s="64">
        <f>(F11/E11)*100</f>
        <v>88.034685567342748</v>
      </c>
    </row>
    <row r="12" spans="1:11" ht="15.75" customHeight="1" x14ac:dyDescent="0.25">
      <c r="A12" s="41" t="s">
        <v>62</v>
      </c>
      <c r="B12" s="41"/>
      <c r="C12" s="8"/>
      <c r="D12" s="8"/>
      <c r="E12" s="8"/>
      <c r="F12" s="8"/>
      <c r="G12" s="8"/>
      <c r="H12" s="8"/>
    </row>
    <row r="13" spans="1:11" s="37" customFormat="1" x14ac:dyDescent="0.25">
      <c r="A13" s="42" t="s">
        <v>63</v>
      </c>
      <c r="B13" s="42"/>
      <c r="C13" s="36"/>
      <c r="D13" s="36"/>
      <c r="E13" s="36"/>
      <c r="F13" s="36"/>
      <c r="G13" s="36"/>
      <c r="H13" s="36"/>
    </row>
    <row r="14" spans="1:11" s="37" customFormat="1" x14ac:dyDescent="0.25">
      <c r="A14" s="42" t="s">
        <v>64</v>
      </c>
      <c r="B14" s="42"/>
      <c r="C14" s="36"/>
      <c r="D14" s="36"/>
      <c r="E14" s="36"/>
      <c r="F14" s="36"/>
      <c r="G14" s="36"/>
      <c r="H14" s="36"/>
    </row>
    <row r="15" spans="1:11" s="37" customFormat="1" x14ac:dyDescent="0.25">
      <c r="A15" s="42" t="s">
        <v>65</v>
      </c>
      <c r="B15" s="42"/>
      <c r="C15" s="36"/>
      <c r="D15" s="36"/>
      <c r="E15" s="36"/>
      <c r="F15" s="36"/>
      <c r="G15" s="36"/>
      <c r="H15" s="36"/>
    </row>
    <row r="16" spans="1:11" s="37" customFormat="1" x14ac:dyDescent="0.25">
      <c r="A16" s="42" t="s">
        <v>66</v>
      </c>
      <c r="B16" s="42"/>
      <c r="C16" s="36"/>
      <c r="D16" s="36"/>
      <c r="E16" s="36"/>
      <c r="F16" s="36"/>
      <c r="G16" s="36"/>
      <c r="H16" s="36"/>
    </row>
    <row r="17" spans="1:8" s="37" customFormat="1" x14ac:dyDescent="0.25">
      <c r="A17" s="42" t="s">
        <v>67</v>
      </c>
      <c r="B17" s="42"/>
      <c r="C17" s="43"/>
      <c r="D17" s="43"/>
      <c r="E17" s="43"/>
      <c r="F17" s="43"/>
      <c r="G17" s="43"/>
      <c r="H17" s="43"/>
    </row>
    <row r="18" spans="1:8" s="37" customFormat="1" ht="25.5" x14ac:dyDescent="0.25">
      <c r="A18" s="42" t="s">
        <v>68</v>
      </c>
      <c r="B18" s="42"/>
      <c r="C18" s="43"/>
      <c r="D18" s="43"/>
      <c r="E18" s="43"/>
      <c r="F18" s="43"/>
      <c r="G18" s="43"/>
      <c r="H18" s="43"/>
    </row>
    <row r="19" spans="1:8" ht="25.5" x14ac:dyDescent="0.25">
      <c r="A19" s="41" t="s">
        <v>69</v>
      </c>
      <c r="B19" s="41"/>
      <c r="C19" s="44"/>
      <c r="D19" s="44"/>
      <c r="E19" s="44"/>
      <c r="F19" s="44"/>
      <c r="G19" s="44"/>
      <c r="H19" s="44"/>
    </row>
    <row r="20" spans="1:8" s="37" customFormat="1" x14ac:dyDescent="0.25">
      <c r="A20" s="42" t="s">
        <v>70</v>
      </c>
      <c r="B20" s="42"/>
      <c r="C20" s="43"/>
      <c r="D20" s="43"/>
      <c r="E20" s="43"/>
      <c r="F20" s="43"/>
      <c r="G20" s="43"/>
      <c r="H20" s="43"/>
    </row>
    <row r="21" spans="1:8" s="37" customFormat="1" x14ac:dyDescent="0.25">
      <c r="A21" s="42" t="s">
        <v>71</v>
      </c>
      <c r="B21" s="42"/>
      <c r="C21" s="43"/>
      <c r="D21" s="43"/>
      <c r="E21" s="43"/>
      <c r="F21" s="43"/>
      <c r="G21" s="43"/>
      <c r="H21" s="43"/>
    </row>
    <row r="22" spans="1:8" s="37" customFormat="1" x14ac:dyDescent="0.25">
      <c r="A22" s="42" t="s">
        <v>72</v>
      </c>
      <c r="B22" s="42"/>
      <c r="C22" s="43"/>
      <c r="D22" s="43"/>
      <c r="E22" s="43"/>
      <c r="F22" s="43"/>
      <c r="G22" s="43"/>
      <c r="H22" s="43"/>
    </row>
    <row r="23" spans="1:8" s="37" customFormat="1" x14ac:dyDescent="0.25">
      <c r="A23" s="42" t="s">
        <v>73</v>
      </c>
      <c r="B23" s="42"/>
      <c r="C23" s="43"/>
      <c r="D23" s="43"/>
      <c r="E23" s="43"/>
      <c r="F23" s="43"/>
      <c r="G23" s="43"/>
      <c r="H23" s="43"/>
    </row>
    <row r="24" spans="1:8" s="37" customFormat="1" ht="25.5" x14ac:dyDescent="0.25">
      <c r="A24" s="42" t="s">
        <v>74</v>
      </c>
      <c r="B24" s="42"/>
      <c r="C24" s="43"/>
      <c r="D24" s="43"/>
      <c r="E24" s="43"/>
      <c r="F24" s="43"/>
      <c r="G24" s="43"/>
      <c r="H24" s="43"/>
    </row>
    <row r="25" spans="1:8" s="37" customFormat="1" ht="25.5" x14ac:dyDescent="0.25">
      <c r="A25" s="42" t="s">
        <v>75</v>
      </c>
      <c r="B25" s="42"/>
      <c r="C25" s="43"/>
      <c r="D25" s="43"/>
      <c r="E25" s="43"/>
      <c r="F25" s="43"/>
      <c r="G25" s="43"/>
      <c r="H25" s="43"/>
    </row>
    <row r="26" spans="1:8" x14ac:dyDescent="0.25">
      <c r="A26" s="41" t="s">
        <v>76</v>
      </c>
      <c r="B26" s="41"/>
      <c r="C26" s="44"/>
      <c r="D26" s="44"/>
      <c r="E26" s="44"/>
      <c r="F26" s="44"/>
      <c r="G26" s="44"/>
      <c r="H26" s="44"/>
    </row>
    <row r="27" spans="1:8" s="37" customFormat="1" x14ac:dyDescent="0.25">
      <c r="A27" s="42" t="s">
        <v>77</v>
      </c>
      <c r="B27" s="42"/>
      <c r="C27" s="43"/>
      <c r="D27" s="43"/>
      <c r="E27" s="43"/>
      <c r="F27" s="43"/>
      <c r="G27" s="43"/>
      <c r="H27" s="43"/>
    </row>
    <row r="28" spans="1:8" s="37" customFormat="1" x14ac:dyDescent="0.25">
      <c r="A28" s="42" t="s">
        <v>78</v>
      </c>
      <c r="B28" s="42"/>
      <c r="C28" s="43"/>
      <c r="D28" s="43"/>
      <c r="E28" s="43"/>
      <c r="F28" s="43"/>
      <c r="G28" s="43"/>
      <c r="H28" s="43"/>
    </row>
    <row r="29" spans="1:8" s="37" customFormat="1" x14ac:dyDescent="0.25">
      <c r="A29" s="42" t="s">
        <v>79</v>
      </c>
      <c r="B29" s="42"/>
      <c r="C29" s="43"/>
      <c r="D29" s="43"/>
      <c r="E29" s="43"/>
      <c r="F29" s="43"/>
      <c r="G29" s="43"/>
      <c r="H29" s="43"/>
    </row>
    <row r="30" spans="1:8" s="37" customFormat="1" x14ac:dyDescent="0.25">
      <c r="A30" s="42" t="s">
        <v>80</v>
      </c>
      <c r="B30" s="42"/>
      <c r="C30" s="43"/>
      <c r="D30" s="43"/>
      <c r="E30" s="43"/>
      <c r="F30" s="43"/>
      <c r="G30" s="43"/>
      <c r="H30" s="43"/>
    </row>
    <row r="31" spans="1:8" s="37" customFormat="1" x14ac:dyDescent="0.25">
      <c r="A31" s="42" t="s">
        <v>81</v>
      </c>
      <c r="B31" s="42"/>
      <c r="C31" s="43"/>
      <c r="D31" s="43"/>
      <c r="E31" s="43"/>
      <c r="F31" s="43"/>
      <c r="G31" s="43"/>
      <c r="H31" s="43"/>
    </row>
    <row r="32" spans="1:8" s="37" customFormat="1" ht="25.5" x14ac:dyDescent="0.25">
      <c r="A32" s="42" t="s">
        <v>82</v>
      </c>
      <c r="B32" s="42"/>
      <c r="C32" s="43"/>
      <c r="D32" s="43"/>
      <c r="E32" s="43"/>
      <c r="F32" s="43"/>
      <c r="G32" s="43"/>
      <c r="H32" s="43"/>
    </row>
    <row r="33" spans="1:8" x14ac:dyDescent="0.25">
      <c r="A33" s="41" t="s">
        <v>83</v>
      </c>
      <c r="B33" s="41"/>
      <c r="C33" s="44"/>
      <c r="D33" s="44"/>
      <c r="E33" s="44"/>
      <c r="F33" s="44"/>
      <c r="G33" s="44"/>
      <c r="H33" s="44"/>
    </row>
    <row r="34" spans="1:8" s="37" customFormat="1" x14ac:dyDescent="0.25">
      <c r="A34" s="42" t="s">
        <v>84</v>
      </c>
      <c r="B34" s="42"/>
      <c r="C34" s="43"/>
      <c r="D34" s="43"/>
      <c r="E34" s="43"/>
      <c r="F34" s="43"/>
      <c r="G34" s="43"/>
      <c r="H34" s="43"/>
    </row>
    <row r="35" spans="1:8" s="37" customFormat="1" x14ac:dyDescent="0.25">
      <c r="A35" s="42" t="s">
        <v>85</v>
      </c>
      <c r="B35" s="42"/>
      <c r="C35" s="43"/>
      <c r="D35" s="43"/>
      <c r="E35" s="43"/>
      <c r="F35" s="43"/>
      <c r="G35" s="43"/>
      <c r="H35" s="43"/>
    </row>
    <row r="36" spans="1:8" s="37" customFormat="1" x14ac:dyDescent="0.25">
      <c r="A36" s="42" t="s">
        <v>86</v>
      </c>
      <c r="B36" s="42"/>
      <c r="C36" s="43"/>
      <c r="D36" s="43"/>
      <c r="E36" s="43"/>
      <c r="F36" s="43"/>
      <c r="G36" s="43"/>
      <c r="H36" s="43"/>
    </row>
    <row r="37" spans="1:8" s="37" customFormat="1" x14ac:dyDescent="0.25">
      <c r="A37" s="42" t="s">
        <v>87</v>
      </c>
      <c r="B37" s="42"/>
      <c r="C37" s="43"/>
      <c r="D37" s="43"/>
      <c r="E37" s="43"/>
      <c r="F37" s="43"/>
      <c r="G37" s="43"/>
      <c r="H37" s="43"/>
    </row>
    <row r="38" spans="1:8" s="37" customFormat="1" ht="25.5" x14ac:dyDescent="0.25">
      <c r="A38" s="42" t="s">
        <v>88</v>
      </c>
      <c r="B38" s="42"/>
      <c r="C38" s="43"/>
      <c r="D38" s="43"/>
      <c r="E38" s="43"/>
      <c r="F38" s="43"/>
      <c r="G38" s="43"/>
      <c r="H38" s="43"/>
    </row>
    <row r="39" spans="1:8" s="37" customFormat="1" ht="25.5" x14ac:dyDescent="0.25">
      <c r="A39" s="42" t="s">
        <v>89</v>
      </c>
      <c r="B39" s="42"/>
      <c r="C39" s="43"/>
      <c r="D39" s="43"/>
      <c r="E39" s="43"/>
      <c r="F39" s="43"/>
      <c r="G39" s="43"/>
      <c r="H39" s="43"/>
    </row>
    <row r="40" spans="1:8" x14ac:dyDescent="0.25">
      <c r="A40" s="41" t="s">
        <v>90</v>
      </c>
      <c r="B40" s="97">
        <f>'POSEBNI DIO'!E7</f>
        <v>2544458.23</v>
      </c>
      <c r="C40" s="97">
        <f>'POSEBNI DIO'!F7</f>
        <v>3044563.2</v>
      </c>
      <c r="D40" s="97">
        <f>'POSEBNI DIO'!G7</f>
        <v>3329315.82</v>
      </c>
      <c r="E40" s="97">
        <f>'POSEBNI DIO'!H7</f>
        <v>3403131.8799999994</v>
      </c>
      <c r="F40" s="97">
        <f>'POSEBNI DIO'!I7</f>
        <v>2995936.4499999997</v>
      </c>
      <c r="G40" s="97">
        <f>(F40/B40)*100</f>
        <v>117.74358936912081</v>
      </c>
      <c r="H40" s="97">
        <f>(F40/E40)*100</f>
        <v>88.034685567342748</v>
      </c>
    </row>
    <row r="41" spans="1:8" s="37" customFormat="1" x14ac:dyDescent="0.25">
      <c r="A41" s="42" t="s">
        <v>91</v>
      </c>
      <c r="B41" s="63">
        <f>B40-B46</f>
        <v>2417574.6800000002</v>
      </c>
      <c r="C41" s="63">
        <f t="shared" ref="C41:F41" si="1">C40-C46</f>
        <v>2908767.54</v>
      </c>
      <c r="D41" s="63">
        <f t="shared" si="1"/>
        <v>3193520.1599999997</v>
      </c>
      <c r="E41" s="63">
        <f t="shared" si="1"/>
        <v>3276345.7699999996</v>
      </c>
      <c r="F41" s="63">
        <f t="shared" si="1"/>
        <v>2869732.88</v>
      </c>
      <c r="G41" s="63"/>
      <c r="H41" s="63"/>
    </row>
    <row r="42" spans="1:8" s="37" customFormat="1" x14ac:dyDescent="0.25">
      <c r="A42" s="42" t="s">
        <v>92</v>
      </c>
      <c r="B42" s="42"/>
      <c r="C42" s="43"/>
      <c r="D42" s="43"/>
      <c r="E42" s="43"/>
      <c r="F42" s="43"/>
      <c r="G42" s="43"/>
      <c r="H42" s="43"/>
    </row>
    <row r="43" spans="1:8" s="37" customFormat="1" ht="25.5" x14ac:dyDescent="0.25">
      <c r="A43" s="42" t="s">
        <v>93</v>
      </c>
      <c r="B43" s="42"/>
      <c r="C43" s="43"/>
      <c r="D43" s="43"/>
      <c r="E43" s="43"/>
      <c r="F43" s="43"/>
      <c r="G43" s="43"/>
      <c r="H43" s="43"/>
    </row>
    <row r="44" spans="1:8" s="37" customFormat="1" x14ac:dyDescent="0.25">
      <c r="A44" s="42" t="s">
        <v>94</v>
      </c>
      <c r="B44" s="42"/>
      <c r="C44" s="43"/>
      <c r="D44" s="43"/>
      <c r="E44" s="43"/>
      <c r="F44" s="43"/>
      <c r="G44" s="43"/>
      <c r="H44" s="43"/>
    </row>
    <row r="45" spans="1:8" s="37" customFormat="1" ht="25.5" x14ac:dyDescent="0.25">
      <c r="A45" s="42" t="s">
        <v>95</v>
      </c>
      <c r="B45" s="42"/>
      <c r="C45" s="43"/>
      <c r="D45" s="43"/>
      <c r="E45" s="43"/>
      <c r="F45" s="43"/>
      <c r="G45" s="43"/>
      <c r="H45" s="43"/>
    </row>
    <row r="46" spans="1:8" s="37" customFormat="1" x14ac:dyDescent="0.25">
      <c r="A46" s="42" t="s">
        <v>96</v>
      </c>
      <c r="B46" s="63">
        <f>'POSEBNI DIO'!E39</f>
        <v>126883.55</v>
      </c>
      <c r="C46" s="63">
        <f>'POSEBNI DIO'!F39</f>
        <v>135795.66</v>
      </c>
      <c r="D46" s="63">
        <f>'POSEBNI DIO'!G39</f>
        <v>135795.66</v>
      </c>
      <c r="E46" s="63">
        <f>'POSEBNI DIO'!H39</f>
        <v>126786.11</v>
      </c>
      <c r="F46" s="63">
        <f>'POSEBNI DIO'!I39</f>
        <v>126203.57</v>
      </c>
      <c r="G46" s="63"/>
      <c r="H46" s="63"/>
    </row>
    <row r="47" spans="1:8" s="37" customFormat="1" x14ac:dyDescent="0.25">
      <c r="A47" s="42" t="s">
        <v>97</v>
      </c>
      <c r="B47" s="42"/>
      <c r="C47" s="43"/>
      <c r="D47" s="43"/>
      <c r="E47" s="43"/>
      <c r="F47" s="43"/>
      <c r="G47" s="43"/>
      <c r="H47" s="43"/>
    </row>
    <row r="48" spans="1:8" s="37" customFormat="1" ht="25.5" x14ac:dyDescent="0.25">
      <c r="A48" s="42" t="s">
        <v>98</v>
      </c>
      <c r="B48" s="42"/>
      <c r="C48" s="43"/>
      <c r="D48" s="43"/>
      <c r="E48" s="43"/>
      <c r="F48" s="43"/>
      <c r="G48" s="43"/>
      <c r="H48" s="43"/>
    </row>
    <row r="49" spans="1:8" x14ac:dyDescent="0.25">
      <c r="A49" s="41" t="s">
        <v>99</v>
      </c>
      <c r="B49" s="41"/>
      <c r="C49" s="44"/>
      <c r="D49" s="44"/>
      <c r="E49" s="44"/>
      <c r="F49" s="44"/>
      <c r="G49" s="44"/>
      <c r="H49" s="44"/>
    </row>
    <row r="50" spans="1:8" s="37" customFormat="1" x14ac:dyDescent="0.25">
      <c r="A50" s="42" t="s">
        <v>100</v>
      </c>
      <c r="B50" s="42"/>
      <c r="C50" s="43"/>
      <c r="D50" s="43"/>
      <c r="E50" s="43"/>
      <c r="F50" s="43"/>
      <c r="G50" s="43"/>
      <c r="H50" s="43"/>
    </row>
    <row r="51" spans="1:8" s="37" customFormat="1" x14ac:dyDescent="0.25">
      <c r="A51" s="42" t="s">
        <v>101</v>
      </c>
      <c r="B51" s="42"/>
      <c r="C51" s="43"/>
      <c r="D51" s="43"/>
      <c r="E51" s="43"/>
      <c r="F51" s="43"/>
      <c r="G51" s="43"/>
      <c r="H51" s="43"/>
    </row>
    <row r="52" spans="1:8" s="37" customFormat="1" x14ac:dyDescent="0.25">
      <c r="A52" s="42" t="s">
        <v>102</v>
      </c>
      <c r="B52" s="42"/>
      <c r="C52" s="43"/>
      <c r="D52" s="43"/>
      <c r="E52" s="43"/>
      <c r="F52" s="43"/>
      <c r="G52" s="43"/>
      <c r="H52" s="43"/>
    </row>
    <row r="53" spans="1:8" s="37" customFormat="1" x14ac:dyDescent="0.25">
      <c r="A53" s="42" t="s">
        <v>103</v>
      </c>
      <c r="B53" s="42"/>
      <c r="C53" s="43"/>
      <c r="D53" s="43"/>
      <c r="E53" s="43"/>
      <c r="F53" s="43"/>
      <c r="G53" s="43"/>
      <c r="H53" s="43"/>
    </row>
    <row r="54" spans="1:8" s="37" customFormat="1" x14ac:dyDescent="0.25">
      <c r="A54" s="42" t="s">
        <v>104</v>
      </c>
      <c r="B54" s="42"/>
      <c r="C54" s="43"/>
      <c r="D54" s="43"/>
      <c r="E54" s="43"/>
      <c r="F54" s="43"/>
      <c r="G54" s="43"/>
      <c r="H54" s="43"/>
    </row>
    <row r="55" spans="1:8" s="37" customFormat="1" x14ac:dyDescent="0.25">
      <c r="A55" s="42" t="s">
        <v>105</v>
      </c>
      <c r="B55" s="42"/>
      <c r="C55" s="43"/>
      <c r="D55" s="43"/>
      <c r="E55" s="43"/>
      <c r="F55" s="43"/>
      <c r="G55" s="43"/>
      <c r="H55" s="43"/>
    </row>
    <row r="56" spans="1:8" s="37" customFormat="1" ht="38.25" x14ac:dyDescent="0.25">
      <c r="A56" s="42" t="s">
        <v>106</v>
      </c>
      <c r="B56" s="42"/>
      <c r="C56" s="43"/>
      <c r="D56" s="43"/>
      <c r="E56" s="43"/>
      <c r="F56" s="43"/>
      <c r="G56" s="43"/>
      <c r="H56" s="43"/>
    </row>
    <row r="57" spans="1:8" s="37" customFormat="1" x14ac:dyDescent="0.25">
      <c r="A57" s="42" t="s">
        <v>107</v>
      </c>
      <c r="B57" s="42"/>
      <c r="C57" s="43"/>
      <c r="D57" s="43"/>
      <c r="E57" s="43"/>
      <c r="F57" s="43"/>
      <c r="G57" s="43"/>
      <c r="H57" s="43"/>
    </row>
    <row r="58" spans="1:8" s="37" customFormat="1" ht="25.5" x14ac:dyDescent="0.25">
      <c r="A58" s="42" t="s">
        <v>108</v>
      </c>
      <c r="B58" s="42"/>
      <c r="C58" s="43"/>
      <c r="D58" s="43"/>
      <c r="E58" s="43"/>
      <c r="F58" s="43"/>
      <c r="G58" s="43"/>
      <c r="H58" s="43"/>
    </row>
    <row r="59" spans="1:8" x14ac:dyDescent="0.25">
      <c r="A59" s="45" t="s">
        <v>36</v>
      </c>
      <c r="B59" s="45"/>
      <c r="C59" s="43"/>
      <c r="D59" s="43"/>
      <c r="E59" s="43"/>
      <c r="F59" s="43"/>
      <c r="G59" s="43"/>
      <c r="H59" s="43"/>
    </row>
  </sheetData>
  <mergeCells count="4">
    <mergeCell ref="A7:H7"/>
    <mergeCell ref="A5:H5"/>
    <mergeCell ref="A3:H3"/>
    <mergeCell ref="A1:H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5"/>
  <sheetViews>
    <sheetView workbookViewId="0">
      <selection activeCell="E4" sqref="E4"/>
    </sheetView>
  </sheetViews>
  <sheetFormatPr defaultRowHeight="15" x14ac:dyDescent="0.25"/>
  <cols>
    <col min="1" max="1" width="5.28515625" customWidth="1"/>
    <col min="2" max="2" width="5" customWidth="1"/>
    <col min="3" max="3" width="5.42578125" bestFit="1" customWidth="1"/>
    <col min="4" max="4" width="41" bestFit="1" customWidth="1"/>
    <col min="5" max="9" width="20.7109375" customWidth="1"/>
    <col min="10" max="10" width="10.28515625" customWidth="1"/>
    <col min="11" max="11" width="8.28515625" customWidth="1"/>
  </cols>
  <sheetData>
    <row r="1" spans="1:11" ht="42" customHeight="1" x14ac:dyDescent="0.25">
      <c r="A1" s="199" t="s">
        <v>228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18" customHeight="1" x14ac:dyDescent="0.25">
      <c r="A2" s="4"/>
      <c r="B2" s="4"/>
      <c r="C2" s="4"/>
      <c r="D2" s="4"/>
      <c r="E2" s="22"/>
      <c r="F2" s="4"/>
      <c r="G2" s="4"/>
      <c r="H2" s="4"/>
      <c r="I2" s="22"/>
      <c r="J2" s="22"/>
      <c r="K2" s="22"/>
    </row>
    <row r="3" spans="1:11" ht="15.75" customHeight="1" x14ac:dyDescent="0.25">
      <c r="A3" s="199" t="s">
        <v>27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ht="18" x14ac:dyDescent="0.25">
      <c r="A4" s="4"/>
      <c r="B4" s="4"/>
      <c r="C4" s="4"/>
      <c r="D4" s="4"/>
      <c r="E4" s="22"/>
      <c r="F4" s="4"/>
      <c r="G4" s="4"/>
      <c r="H4" s="5"/>
      <c r="I4" s="5"/>
      <c r="J4" s="5"/>
      <c r="K4" s="5"/>
    </row>
    <row r="5" spans="1:11" ht="18" customHeight="1" x14ac:dyDescent="0.25">
      <c r="A5" s="199" t="s">
        <v>23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 ht="18" x14ac:dyDescent="0.25">
      <c r="A6" s="4"/>
      <c r="B6" s="4"/>
      <c r="C6" s="4"/>
      <c r="D6" s="4"/>
      <c r="E6" s="22"/>
      <c r="F6" s="4"/>
      <c r="G6" s="4"/>
      <c r="H6" s="5"/>
      <c r="I6" s="5"/>
      <c r="J6" s="5"/>
      <c r="K6" s="5"/>
    </row>
    <row r="7" spans="1:11" ht="25.5" x14ac:dyDescent="0.25">
      <c r="A7" s="18" t="s">
        <v>9</v>
      </c>
      <c r="B7" s="17" t="s">
        <v>10</v>
      </c>
      <c r="C7" s="17" t="s">
        <v>11</v>
      </c>
      <c r="D7" s="17" t="s">
        <v>38</v>
      </c>
      <c r="E7" s="120" t="s">
        <v>204</v>
      </c>
      <c r="F7" s="18" t="s">
        <v>220</v>
      </c>
      <c r="G7" s="18" t="s">
        <v>221</v>
      </c>
      <c r="H7" s="18" t="s">
        <v>222</v>
      </c>
      <c r="I7" s="18" t="s">
        <v>230</v>
      </c>
      <c r="J7" s="18" t="s">
        <v>214</v>
      </c>
      <c r="K7" s="18" t="s">
        <v>211</v>
      </c>
    </row>
    <row r="8" spans="1:11" x14ac:dyDescent="0.25">
      <c r="A8" s="221">
        <v>1</v>
      </c>
      <c r="B8" s="222"/>
      <c r="C8" s="223"/>
      <c r="D8" s="96">
        <v>2</v>
      </c>
      <c r="E8" s="96">
        <v>3</v>
      </c>
      <c r="F8" s="18">
        <v>4</v>
      </c>
      <c r="G8" s="18">
        <v>5</v>
      </c>
      <c r="H8" s="18">
        <v>6</v>
      </c>
      <c r="I8" s="18">
        <v>7</v>
      </c>
      <c r="J8" s="18" t="s">
        <v>213</v>
      </c>
      <c r="K8" s="18" t="s">
        <v>212</v>
      </c>
    </row>
    <row r="9" spans="1:11" ht="25.5" x14ac:dyDescent="0.25">
      <c r="A9" s="9">
        <v>8</v>
      </c>
      <c r="B9" s="9"/>
      <c r="C9" s="9"/>
      <c r="D9" s="9" t="s">
        <v>24</v>
      </c>
      <c r="E9" s="64">
        <v>0</v>
      </c>
      <c r="F9" s="59">
        <v>0</v>
      </c>
      <c r="G9" s="59">
        <v>0</v>
      </c>
      <c r="H9" s="59">
        <v>0</v>
      </c>
      <c r="I9" s="59">
        <v>0</v>
      </c>
      <c r="J9" s="59"/>
      <c r="K9" s="59">
        <v>0</v>
      </c>
    </row>
    <row r="10" spans="1:11" s="38" customFormat="1" ht="25.5" x14ac:dyDescent="0.25">
      <c r="A10" s="14"/>
      <c r="B10" s="14">
        <v>81</v>
      </c>
      <c r="C10" s="14"/>
      <c r="D10" s="14" t="s">
        <v>61</v>
      </c>
      <c r="E10" s="65"/>
      <c r="F10" s="59"/>
      <c r="G10" s="59"/>
      <c r="H10" s="59"/>
      <c r="I10" s="59"/>
      <c r="J10" s="59"/>
      <c r="K10" s="59"/>
    </row>
    <row r="11" spans="1:11" x14ac:dyDescent="0.25">
      <c r="A11" s="9"/>
      <c r="B11" s="9"/>
      <c r="C11" s="16" t="s">
        <v>46</v>
      </c>
      <c r="D11" s="16" t="s">
        <v>47</v>
      </c>
      <c r="E11" s="66"/>
      <c r="F11" s="59"/>
      <c r="G11" s="59"/>
      <c r="H11" s="59"/>
      <c r="I11" s="59"/>
      <c r="J11" s="59"/>
      <c r="K11" s="59"/>
    </row>
    <row r="12" spans="1:11" x14ac:dyDescent="0.25">
      <c r="A12" s="9"/>
      <c r="B12" s="25" t="s">
        <v>36</v>
      </c>
      <c r="C12" s="16"/>
      <c r="D12" s="16"/>
      <c r="E12" s="66"/>
      <c r="F12" s="59"/>
      <c r="G12" s="59"/>
      <c r="H12" s="59"/>
      <c r="I12" s="59"/>
      <c r="J12" s="59"/>
      <c r="K12" s="59"/>
    </row>
    <row r="13" spans="1:11" x14ac:dyDescent="0.25">
      <c r="A13" s="9"/>
      <c r="B13" s="14">
        <v>84</v>
      </c>
      <c r="C13" s="14"/>
      <c r="D13" s="14" t="s">
        <v>31</v>
      </c>
      <c r="E13" s="65"/>
      <c r="F13" s="59"/>
      <c r="G13" s="59"/>
      <c r="H13" s="59"/>
      <c r="I13" s="59"/>
      <c r="J13" s="59"/>
      <c r="K13" s="59"/>
    </row>
    <row r="14" spans="1:11" ht="25.5" x14ac:dyDescent="0.25">
      <c r="A14" s="10"/>
      <c r="B14" s="10"/>
      <c r="C14" s="11" t="s">
        <v>59</v>
      </c>
      <c r="D14" s="15" t="s">
        <v>60</v>
      </c>
      <c r="E14" s="67"/>
      <c r="F14" s="59"/>
      <c r="G14" s="59"/>
      <c r="H14" s="59"/>
      <c r="I14" s="59"/>
      <c r="J14" s="59"/>
      <c r="K14" s="59"/>
    </row>
    <row r="15" spans="1:11" ht="25.5" x14ac:dyDescent="0.25">
      <c r="A15" s="12">
        <v>5</v>
      </c>
      <c r="B15" s="13"/>
      <c r="C15" s="13"/>
      <c r="D15" s="23" t="s">
        <v>25</v>
      </c>
      <c r="E15" s="64">
        <v>0</v>
      </c>
      <c r="F15" s="59">
        <v>0</v>
      </c>
      <c r="G15" s="59">
        <v>0</v>
      </c>
      <c r="H15" s="59">
        <v>0</v>
      </c>
      <c r="I15" s="59">
        <v>0</v>
      </c>
      <c r="J15" s="59"/>
      <c r="K15" s="59">
        <v>0</v>
      </c>
    </row>
    <row r="16" spans="1:11" ht="25.5" x14ac:dyDescent="0.25">
      <c r="A16" s="14"/>
      <c r="B16" s="14">
        <v>54</v>
      </c>
      <c r="C16" s="14"/>
      <c r="D16" s="24" t="s">
        <v>32</v>
      </c>
      <c r="E16" s="68"/>
      <c r="F16" s="59"/>
      <c r="G16" s="59"/>
      <c r="H16" s="59"/>
      <c r="I16" s="59"/>
      <c r="J16" s="59"/>
      <c r="K16" s="59"/>
    </row>
    <row r="17" spans="1:11" x14ac:dyDescent="0.25">
      <c r="A17" s="10"/>
      <c r="B17" s="10"/>
      <c r="C17" s="11" t="s">
        <v>50</v>
      </c>
      <c r="D17" s="11" t="s">
        <v>13</v>
      </c>
      <c r="E17" s="69"/>
      <c r="F17" s="59"/>
      <c r="G17" s="59"/>
      <c r="H17" s="59"/>
      <c r="I17" s="59"/>
      <c r="J17" s="59"/>
      <c r="K17" s="59"/>
    </row>
    <row r="18" spans="1:11" x14ac:dyDescent="0.25">
      <c r="A18" s="10"/>
      <c r="B18" s="10"/>
      <c r="C18" s="16" t="s">
        <v>46</v>
      </c>
      <c r="D18" s="16" t="s">
        <v>47</v>
      </c>
      <c r="E18" s="70"/>
      <c r="F18" s="59"/>
      <c r="G18" s="59"/>
      <c r="H18" s="59"/>
      <c r="I18" s="59"/>
      <c r="J18" s="59"/>
      <c r="K18" s="59"/>
    </row>
    <row r="19" spans="1:11" x14ac:dyDescent="0.25">
      <c r="A19" s="14"/>
      <c r="B19" s="14"/>
      <c r="C19" s="11" t="s">
        <v>55</v>
      </c>
      <c r="D19" s="11" t="s">
        <v>56</v>
      </c>
      <c r="E19" s="69"/>
      <c r="F19" s="59"/>
      <c r="G19" s="59"/>
      <c r="H19" s="59"/>
      <c r="I19" s="59"/>
      <c r="J19" s="59"/>
      <c r="K19" s="59"/>
    </row>
    <row r="20" spans="1:11" ht="25.5" x14ac:dyDescent="0.25">
      <c r="A20" s="10"/>
      <c r="B20" s="10"/>
      <c r="C20" s="11" t="s">
        <v>43</v>
      </c>
      <c r="D20" s="15" t="s">
        <v>44</v>
      </c>
      <c r="E20" s="71"/>
      <c r="F20" s="59"/>
      <c r="G20" s="59"/>
      <c r="H20" s="59"/>
      <c r="I20" s="59"/>
      <c r="J20" s="59"/>
      <c r="K20" s="59"/>
    </row>
    <row r="21" spans="1:11" x14ac:dyDescent="0.25">
      <c r="A21" s="10"/>
      <c r="B21" s="25"/>
      <c r="C21" s="11" t="s">
        <v>53</v>
      </c>
      <c r="D21" s="11" t="s">
        <v>54</v>
      </c>
      <c r="E21" s="69"/>
      <c r="F21" s="59"/>
      <c r="G21" s="59"/>
      <c r="H21" s="59"/>
      <c r="I21" s="59"/>
      <c r="J21" s="59"/>
      <c r="K21" s="59"/>
    </row>
    <row r="22" spans="1:11" x14ac:dyDescent="0.25">
      <c r="A22" s="10"/>
      <c r="B22" s="10"/>
      <c r="C22" s="11" t="s">
        <v>39</v>
      </c>
      <c r="D22" s="11" t="s">
        <v>40</v>
      </c>
      <c r="E22" s="69"/>
      <c r="F22" s="59"/>
      <c r="G22" s="59"/>
      <c r="H22" s="59"/>
      <c r="I22" s="59"/>
      <c r="J22" s="59"/>
      <c r="K22" s="59"/>
    </row>
    <row r="23" spans="1:11" x14ac:dyDescent="0.25">
      <c r="A23" s="10"/>
      <c r="B23" s="25"/>
      <c r="C23" s="11" t="s">
        <v>41</v>
      </c>
      <c r="D23" s="11" t="s">
        <v>42</v>
      </c>
      <c r="E23" s="69"/>
      <c r="F23" s="59"/>
      <c r="G23" s="59"/>
      <c r="H23" s="59"/>
      <c r="I23" s="59"/>
      <c r="J23" s="59"/>
      <c r="K23" s="59"/>
    </row>
    <row r="24" spans="1:11" s="37" customFormat="1" x14ac:dyDescent="0.25">
      <c r="A24" s="11"/>
      <c r="B24" s="16"/>
      <c r="C24" s="16" t="s">
        <v>48</v>
      </c>
      <c r="D24" s="16" t="s">
        <v>49</v>
      </c>
      <c r="E24" s="70"/>
      <c r="F24" s="72"/>
      <c r="G24" s="72"/>
      <c r="H24" s="72"/>
      <c r="I24" s="72"/>
      <c r="J24" s="72"/>
      <c r="K24" s="72"/>
    </row>
    <row r="25" spans="1:11" x14ac:dyDescent="0.25">
      <c r="A25" s="14"/>
      <c r="B25" s="14"/>
      <c r="C25" s="11" t="s">
        <v>51</v>
      </c>
      <c r="D25" s="11" t="s">
        <v>52</v>
      </c>
      <c r="E25" s="69"/>
      <c r="F25" s="59"/>
      <c r="G25" s="59"/>
      <c r="H25" s="59"/>
      <c r="I25" s="59"/>
      <c r="J25" s="59"/>
      <c r="K25" s="59"/>
    </row>
  </sheetData>
  <mergeCells count="4">
    <mergeCell ref="A5:K5"/>
    <mergeCell ref="A3:K3"/>
    <mergeCell ref="A1:K1"/>
    <mergeCell ref="A8:C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2"/>
  <sheetViews>
    <sheetView topLeftCell="A40" zoomScaleNormal="100" workbookViewId="0">
      <selection activeCell="J73" sqref="J7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customWidth="1"/>
    <col min="4" max="4" width="31" customWidth="1"/>
    <col min="5" max="5" width="21.28515625" customWidth="1"/>
    <col min="6" max="7" width="25.28515625" customWidth="1"/>
    <col min="8" max="9" width="22.7109375" customWidth="1"/>
    <col min="10" max="10" width="8.7109375" customWidth="1"/>
    <col min="11" max="11" width="8.140625" customWidth="1"/>
  </cols>
  <sheetData>
    <row r="1" spans="1:11" ht="38.25" customHeight="1" x14ac:dyDescent="0.25">
      <c r="A1" s="199" t="s">
        <v>228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6.75" customHeight="1" x14ac:dyDescent="0.25">
      <c r="A2" s="4"/>
      <c r="B2" s="4"/>
      <c r="C2" s="4"/>
      <c r="D2" s="4"/>
      <c r="E2" s="22"/>
      <c r="F2" s="4"/>
      <c r="G2" s="4"/>
      <c r="H2" s="5"/>
      <c r="I2" s="5"/>
      <c r="J2" s="5"/>
      <c r="K2" s="5"/>
    </row>
    <row r="3" spans="1:11" ht="18" customHeight="1" x14ac:dyDescent="0.25">
      <c r="A3" s="199" t="s">
        <v>26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</row>
    <row r="4" spans="1:11" ht="8.25" customHeight="1" x14ac:dyDescent="0.25">
      <c r="A4" s="4"/>
      <c r="B4" s="4"/>
      <c r="C4" s="4"/>
      <c r="D4" s="4"/>
      <c r="E4" s="22"/>
      <c r="F4" s="4"/>
      <c r="G4" s="4"/>
      <c r="H4" s="5"/>
      <c r="I4" s="5"/>
      <c r="J4" s="5"/>
      <c r="K4" s="5"/>
    </row>
    <row r="5" spans="1:11" ht="27.75" customHeight="1" x14ac:dyDescent="0.25">
      <c r="A5" s="221" t="s">
        <v>28</v>
      </c>
      <c r="B5" s="263"/>
      <c r="C5" s="264"/>
      <c r="D5" s="17" t="s">
        <v>29</v>
      </c>
      <c r="E5" s="17" t="s">
        <v>204</v>
      </c>
      <c r="F5" s="18" t="s">
        <v>220</v>
      </c>
      <c r="G5" s="18" t="s">
        <v>221</v>
      </c>
      <c r="H5" s="18" t="s">
        <v>222</v>
      </c>
      <c r="I5" s="18" t="s">
        <v>219</v>
      </c>
      <c r="J5" s="18" t="s">
        <v>211</v>
      </c>
      <c r="K5" s="18" t="s">
        <v>211</v>
      </c>
    </row>
    <row r="6" spans="1:11" ht="12.75" customHeight="1" x14ac:dyDescent="0.25">
      <c r="A6" s="93"/>
      <c r="B6" s="95">
        <v>1</v>
      </c>
      <c r="C6" s="94"/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65" t="s">
        <v>213</v>
      </c>
      <c r="K6" s="120" t="s">
        <v>212</v>
      </c>
    </row>
    <row r="7" spans="1:11" ht="41.25" customHeight="1" x14ac:dyDescent="0.25">
      <c r="A7" s="251" t="s">
        <v>186</v>
      </c>
      <c r="B7" s="252"/>
      <c r="C7" s="253"/>
      <c r="D7" s="17" t="s">
        <v>187</v>
      </c>
      <c r="E7" s="62">
        <f>E8+E87</f>
        <v>2544458.23</v>
      </c>
      <c r="F7" s="62">
        <f>F8+F87</f>
        <v>3044563.2</v>
      </c>
      <c r="G7" s="62">
        <f>G8+G87</f>
        <v>3329315.82</v>
      </c>
      <c r="H7" s="62">
        <f>H8+H87</f>
        <v>3403131.8799999994</v>
      </c>
      <c r="I7" s="62">
        <f>I8+I87</f>
        <v>2995936.4499999997</v>
      </c>
      <c r="J7" s="62">
        <f>(I7/E7)*100</f>
        <v>117.74358936912081</v>
      </c>
      <c r="K7" s="62">
        <f>(I7/H7)*100</f>
        <v>88.034685567342748</v>
      </c>
    </row>
    <row r="8" spans="1:11" ht="25.5" x14ac:dyDescent="0.25">
      <c r="A8" s="242" t="s">
        <v>121</v>
      </c>
      <c r="B8" s="243"/>
      <c r="C8" s="244"/>
      <c r="D8" s="113" t="s">
        <v>122</v>
      </c>
      <c r="E8" s="114">
        <f>E9+E22+E27+E32+E36+E39+E44+E55+E73+E77+E83</f>
        <v>415676.83000000007</v>
      </c>
      <c r="F8" s="114">
        <f>F9+F22+F27+F39+F44+F55+F73+F77+F83+F32</f>
        <v>470022.70999999996</v>
      </c>
      <c r="G8" s="114">
        <f>G9+G22+G27+G32+G36+G39+G44+G55+G73+G77+G83</f>
        <v>488497.70999999996</v>
      </c>
      <c r="H8" s="114">
        <f>H9+H22+H27+H32+H36+H39+H44+H55+H73+H77+H83</f>
        <v>496508.16000000003</v>
      </c>
      <c r="I8" s="114">
        <f>I9+I22+I27+I32+I36+I39+I44+I55+I73+I77+I83</f>
        <v>488438.38</v>
      </c>
      <c r="J8" s="62">
        <f t="shared" ref="J8:J73" si="0">(I8/E8)*100</f>
        <v>117.50435548692957</v>
      </c>
      <c r="K8" s="62">
        <f t="shared" ref="K8:K73" si="1">(I8/H8)*100</f>
        <v>98.374693378654626</v>
      </c>
    </row>
    <row r="9" spans="1:11" ht="25.5" x14ac:dyDescent="0.25">
      <c r="A9" s="233" t="s">
        <v>123</v>
      </c>
      <c r="B9" s="234"/>
      <c r="C9" s="235"/>
      <c r="D9" s="27" t="s">
        <v>124</v>
      </c>
      <c r="E9" s="60">
        <f>E10+E14+E16+E20+E18</f>
        <v>6776.26</v>
      </c>
      <c r="F9" s="60">
        <f t="shared" ref="F9:G9" si="2">F10+F14+F16+F18</f>
        <v>8000</v>
      </c>
      <c r="G9" s="60">
        <f t="shared" si="2"/>
        <v>7475</v>
      </c>
      <c r="H9" s="60">
        <f>H10+H14+H16+H18+H20</f>
        <v>6290</v>
      </c>
      <c r="I9" s="60">
        <f>I10+I14+I16+I18+I20</f>
        <v>2404</v>
      </c>
      <c r="J9" s="62">
        <f t="shared" si="0"/>
        <v>35.476796935182534</v>
      </c>
      <c r="K9" s="62">
        <f t="shared" si="1"/>
        <v>38.21939586645469</v>
      </c>
    </row>
    <row r="10" spans="1:11" x14ac:dyDescent="0.25">
      <c r="A10" s="254" t="s">
        <v>125</v>
      </c>
      <c r="B10" s="255"/>
      <c r="C10" s="256"/>
      <c r="D10" s="106" t="s">
        <v>13</v>
      </c>
      <c r="E10" s="107">
        <f>E11</f>
        <v>686.6</v>
      </c>
      <c r="F10" s="107">
        <f t="shared" ref="F10:I10" si="3">F11</f>
        <v>0</v>
      </c>
      <c r="G10" s="107">
        <f t="shared" si="3"/>
        <v>0</v>
      </c>
      <c r="H10" s="107">
        <f t="shared" si="3"/>
        <v>315</v>
      </c>
      <c r="I10" s="107">
        <f t="shared" si="3"/>
        <v>315</v>
      </c>
      <c r="J10" s="62"/>
      <c r="K10" s="62"/>
    </row>
    <row r="11" spans="1:11" x14ac:dyDescent="0.25">
      <c r="A11" s="236">
        <v>3</v>
      </c>
      <c r="B11" s="237"/>
      <c r="C11" s="238"/>
      <c r="D11" s="26" t="s">
        <v>17</v>
      </c>
      <c r="E11" s="61">
        <f>E12+E13</f>
        <v>686.6</v>
      </c>
      <c r="F11" s="61">
        <f>F12+F13</f>
        <v>0</v>
      </c>
      <c r="G11" s="61">
        <f>G13+G12</f>
        <v>0</v>
      </c>
      <c r="H11" s="61">
        <f t="shared" ref="H11" si="4">H12+H13</f>
        <v>315</v>
      </c>
      <c r="I11" s="61">
        <f t="shared" ref="I11" si="5">I12+I13</f>
        <v>315</v>
      </c>
      <c r="J11" s="62"/>
      <c r="K11" s="62"/>
    </row>
    <row r="12" spans="1:11" x14ac:dyDescent="0.25">
      <c r="A12" s="224">
        <v>31</v>
      </c>
      <c r="B12" s="225"/>
      <c r="C12" s="226"/>
      <c r="D12" s="26" t="s">
        <v>18</v>
      </c>
      <c r="E12" s="61">
        <v>0</v>
      </c>
      <c r="F12" s="59">
        <v>0</v>
      </c>
      <c r="G12" s="59">
        <v>0</v>
      </c>
      <c r="H12" s="59">
        <v>0</v>
      </c>
      <c r="I12" s="59">
        <v>0</v>
      </c>
      <c r="J12" s="62"/>
      <c r="K12" s="62"/>
    </row>
    <row r="13" spans="1:11" x14ac:dyDescent="0.25">
      <c r="A13" s="224">
        <v>32</v>
      </c>
      <c r="B13" s="225"/>
      <c r="C13" s="226"/>
      <c r="D13" s="26" t="s">
        <v>30</v>
      </c>
      <c r="E13" s="61">
        <v>686.6</v>
      </c>
      <c r="F13" s="59">
        <v>0</v>
      </c>
      <c r="G13" s="59">
        <v>0</v>
      </c>
      <c r="H13" s="59">
        <v>315</v>
      </c>
      <c r="I13" s="59">
        <v>315</v>
      </c>
      <c r="J13" s="62"/>
      <c r="K13" s="62"/>
    </row>
    <row r="14" spans="1:11" ht="15" customHeight="1" x14ac:dyDescent="0.25">
      <c r="A14" s="227" t="s">
        <v>176</v>
      </c>
      <c r="B14" s="228"/>
      <c r="C14" s="229"/>
      <c r="D14" s="108" t="s">
        <v>177</v>
      </c>
      <c r="E14" s="109">
        <f>E15</f>
        <v>1096.6600000000001</v>
      </c>
      <c r="F14" s="109">
        <f t="shared" ref="F14:I14" si="6">F15</f>
        <v>0</v>
      </c>
      <c r="G14" s="109">
        <f t="shared" si="6"/>
        <v>0</v>
      </c>
      <c r="H14" s="109">
        <f t="shared" si="6"/>
        <v>0</v>
      </c>
      <c r="I14" s="109">
        <f t="shared" si="6"/>
        <v>0</v>
      </c>
      <c r="J14" s="62"/>
      <c r="K14" s="62"/>
    </row>
    <row r="15" spans="1:11" x14ac:dyDescent="0.25">
      <c r="A15" s="224">
        <v>32</v>
      </c>
      <c r="B15" s="225"/>
      <c r="C15" s="226"/>
      <c r="D15" s="99" t="s">
        <v>30</v>
      </c>
      <c r="E15" s="61">
        <v>1096.6600000000001</v>
      </c>
      <c r="F15" s="105">
        <v>0</v>
      </c>
      <c r="G15" s="105">
        <v>0</v>
      </c>
      <c r="H15" s="105">
        <v>0</v>
      </c>
      <c r="I15" s="105">
        <v>0</v>
      </c>
      <c r="J15" s="62"/>
      <c r="K15" s="62"/>
    </row>
    <row r="16" spans="1:11" ht="15" customHeight="1" x14ac:dyDescent="0.25">
      <c r="A16" s="239" t="s">
        <v>147</v>
      </c>
      <c r="B16" s="240"/>
      <c r="C16" s="241"/>
      <c r="D16" s="139" t="s">
        <v>151</v>
      </c>
      <c r="E16" s="140">
        <f t="shared" ref="E16:I16" si="7">E17</f>
        <v>3073.5</v>
      </c>
      <c r="F16" s="141">
        <f t="shared" si="7"/>
        <v>6500</v>
      </c>
      <c r="G16" s="141">
        <f t="shared" si="7"/>
        <v>6500</v>
      </c>
      <c r="H16" s="141">
        <f t="shared" si="7"/>
        <v>5000</v>
      </c>
      <c r="I16" s="141">
        <f t="shared" si="7"/>
        <v>739</v>
      </c>
      <c r="J16" s="62"/>
      <c r="K16" s="62"/>
    </row>
    <row r="17" spans="1:11" x14ac:dyDescent="0.25">
      <c r="A17" s="129">
        <v>32</v>
      </c>
      <c r="B17" s="130"/>
      <c r="C17" s="131"/>
      <c r="D17" s="132" t="s">
        <v>30</v>
      </c>
      <c r="E17" s="61">
        <v>3073.5</v>
      </c>
      <c r="F17" s="105">
        <v>6500</v>
      </c>
      <c r="G17" s="105">
        <v>6500</v>
      </c>
      <c r="H17" s="105">
        <v>5000</v>
      </c>
      <c r="I17" s="105">
        <v>739</v>
      </c>
      <c r="J17" s="62"/>
      <c r="K17" s="62"/>
    </row>
    <row r="18" spans="1:11" x14ac:dyDescent="0.25">
      <c r="A18" s="239" t="s">
        <v>143</v>
      </c>
      <c r="B18" s="240"/>
      <c r="C18" s="241"/>
      <c r="D18" s="139" t="s">
        <v>144</v>
      </c>
      <c r="E18" s="140">
        <f t="shared" ref="E18:I18" si="8">E19</f>
        <v>1625</v>
      </c>
      <c r="F18" s="141">
        <f t="shared" si="8"/>
        <v>1500</v>
      </c>
      <c r="G18" s="141">
        <f t="shared" si="8"/>
        <v>975</v>
      </c>
      <c r="H18" s="141">
        <f t="shared" si="8"/>
        <v>975</v>
      </c>
      <c r="I18" s="141">
        <f t="shared" si="8"/>
        <v>1350</v>
      </c>
      <c r="J18" s="62"/>
      <c r="K18" s="62"/>
    </row>
    <row r="19" spans="1:11" x14ac:dyDescent="0.25">
      <c r="A19" s="129">
        <v>32</v>
      </c>
      <c r="B19" s="130"/>
      <c r="C19" s="131"/>
      <c r="D19" s="132" t="s">
        <v>30</v>
      </c>
      <c r="E19" s="61">
        <v>1625</v>
      </c>
      <c r="F19" s="105">
        <v>1500</v>
      </c>
      <c r="G19" s="105">
        <v>975</v>
      </c>
      <c r="H19" s="105">
        <v>975</v>
      </c>
      <c r="I19" s="105">
        <v>1350</v>
      </c>
      <c r="J19" s="62"/>
      <c r="K19" s="62"/>
    </row>
    <row r="20" spans="1:11" ht="15.75" customHeight="1" x14ac:dyDescent="0.25">
      <c r="A20" s="260" t="s">
        <v>148</v>
      </c>
      <c r="B20" s="261"/>
      <c r="C20" s="262"/>
      <c r="D20" s="139" t="s">
        <v>149</v>
      </c>
      <c r="E20" s="140">
        <f>E21</f>
        <v>294.5</v>
      </c>
      <c r="F20" s="141">
        <f>F21</f>
        <v>0</v>
      </c>
      <c r="G20" s="141">
        <f>G21</f>
        <v>0</v>
      </c>
      <c r="H20" s="141">
        <f>H21</f>
        <v>0</v>
      </c>
      <c r="I20" s="141">
        <f>I21</f>
        <v>0</v>
      </c>
      <c r="J20" s="62"/>
      <c r="K20" s="62"/>
    </row>
    <row r="21" spans="1:11" x14ac:dyDescent="0.25">
      <c r="A21" s="154">
        <v>32</v>
      </c>
      <c r="B21" s="155"/>
      <c r="C21" s="156"/>
      <c r="D21" s="153" t="s">
        <v>30</v>
      </c>
      <c r="E21" s="61">
        <v>294.5</v>
      </c>
      <c r="F21" s="105">
        <v>0</v>
      </c>
      <c r="G21" s="105">
        <v>0</v>
      </c>
      <c r="H21" s="105">
        <v>0</v>
      </c>
      <c r="I21" s="105">
        <v>0</v>
      </c>
      <c r="J21" s="62"/>
      <c r="K21" s="62"/>
    </row>
    <row r="22" spans="1:11" ht="25.5" customHeight="1" x14ac:dyDescent="0.25">
      <c r="A22" s="233" t="s">
        <v>126</v>
      </c>
      <c r="B22" s="234"/>
      <c r="C22" s="235"/>
      <c r="D22" s="56" t="s">
        <v>127</v>
      </c>
      <c r="E22" s="60">
        <f>E23</f>
        <v>730</v>
      </c>
      <c r="F22" s="60">
        <f t="shared" ref="F22:F23" si="9">F23</f>
        <v>729.98</v>
      </c>
      <c r="G22" s="60">
        <f t="shared" ref="G22:G23" si="10">G23</f>
        <v>729.98</v>
      </c>
      <c r="H22" s="60">
        <f t="shared" ref="H22:I23" si="11">H23</f>
        <v>729.98</v>
      </c>
      <c r="I22" s="60">
        <f t="shared" si="11"/>
        <v>729.98</v>
      </c>
      <c r="J22" s="62">
        <f t="shared" si="0"/>
        <v>99.997260273972614</v>
      </c>
      <c r="K22" s="62">
        <f t="shared" si="1"/>
        <v>100</v>
      </c>
    </row>
    <row r="23" spans="1:11" ht="15" customHeight="1" x14ac:dyDescent="0.25">
      <c r="A23" s="227" t="s">
        <v>125</v>
      </c>
      <c r="B23" s="228"/>
      <c r="C23" s="229"/>
      <c r="D23" s="110" t="s">
        <v>137</v>
      </c>
      <c r="E23" s="111">
        <f>E24</f>
        <v>730</v>
      </c>
      <c r="F23" s="111">
        <f t="shared" si="9"/>
        <v>729.98</v>
      </c>
      <c r="G23" s="111">
        <f t="shared" si="10"/>
        <v>729.98</v>
      </c>
      <c r="H23" s="111">
        <f t="shared" si="11"/>
        <v>729.98</v>
      </c>
      <c r="I23" s="111">
        <f t="shared" si="11"/>
        <v>729.98</v>
      </c>
      <c r="J23" s="62"/>
      <c r="K23" s="62"/>
    </row>
    <row r="24" spans="1:11" x14ac:dyDescent="0.25">
      <c r="A24" s="236">
        <v>3</v>
      </c>
      <c r="B24" s="237"/>
      <c r="C24" s="238"/>
      <c r="D24" s="55" t="s">
        <v>17</v>
      </c>
      <c r="E24" s="61">
        <f>E25+E26</f>
        <v>730</v>
      </c>
      <c r="F24" s="61">
        <f t="shared" ref="F24" si="12">F25+F26</f>
        <v>729.98</v>
      </c>
      <c r="G24" s="61">
        <f t="shared" ref="G24" si="13">G25+G26</f>
        <v>729.98</v>
      </c>
      <c r="H24" s="61">
        <f>H25</f>
        <v>729.98</v>
      </c>
      <c r="I24" s="61">
        <f t="shared" ref="I24" si="14">I25+I26</f>
        <v>729.98</v>
      </c>
      <c r="J24" s="62"/>
      <c r="K24" s="62"/>
    </row>
    <row r="25" spans="1:11" x14ac:dyDescent="0.25">
      <c r="A25" s="224">
        <v>31</v>
      </c>
      <c r="B25" s="225"/>
      <c r="C25" s="226"/>
      <c r="D25" s="55" t="s">
        <v>18</v>
      </c>
      <c r="E25" s="61">
        <v>730</v>
      </c>
      <c r="F25" s="59">
        <v>729.98</v>
      </c>
      <c r="G25" s="59">
        <v>729.98</v>
      </c>
      <c r="H25" s="59">
        <v>729.98</v>
      </c>
      <c r="I25" s="59">
        <v>729.98</v>
      </c>
      <c r="J25" s="62"/>
      <c r="K25" s="62"/>
    </row>
    <row r="26" spans="1:11" x14ac:dyDescent="0.25">
      <c r="A26" s="224">
        <v>32</v>
      </c>
      <c r="B26" s="225"/>
      <c r="C26" s="226"/>
      <c r="D26" s="55" t="s">
        <v>30</v>
      </c>
      <c r="E26" s="61">
        <v>0</v>
      </c>
      <c r="F26" s="59">
        <v>0</v>
      </c>
      <c r="G26" s="59">
        <v>0</v>
      </c>
      <c r="H26" s="59">
        <v>0</v>
      </c>
      <c r="I26" s="59">
        <v>0</v>
      </c>
      <c r="J26" s="62"/>
      <c r="K26" s="62"/>
    </row>
    <row r="27" spans="1:11" ht="25.5" x14ac:dyDescent="0.25">
      <c r="A27" s="233" t="s">
        <v>128</v>
      </c>
      <c r="B27" s="234"/>
      <c r="C27" s="235"/>
      <c r="D27" s="56" t="s">
        <v>129</v>
      </c>
      <c r="E27" s="60">
        <f>E28</f>
        <v>35822.67</v>
      </c>
      <c r="F27" s="60">
        <f t="shared" ref="F27:F28" si="15">F28</f>
        <v>41285.839999999997</v>
      </c>
      <c r="G27" s="60">
        <f t="shared" ref="G27:G28" si="16">G28</f>
        <v>41285.839999999997</v>
      </c>
      <c r="H27" s="60">
        <f t="shared" ref="H27:I28" si="17">H28</f>
        <v>60752.34</v>
      </c>
      <c r="I27" s="60">
        <f t="shared" si="17"/>
        <v>57151.35</v>
      </c>
      <c r="J27" s="62">
        <f t="shared" si="0"/>
        <v>159.53961555629439</v>
      </c>
      <c r="K27" s="62">
        <f t="shared" si="1"/>
        <v>94.072672756308648</v>
      </c>
    </row>
    <row r="28" spans="1:11" x14ac:dyDescent="0.25">
      <c r="A28" s="227" t="s">
        <v>125</v>
      </c>
      <c r="B28" s="228"/>
      <c r="C28" s="229"/>
      <c r="D28" s="108" t="s">
        <v>13</v>
      </c>
      <c r="E28" s="111">
        <f>E29</f>
        <v>35822.67</v>
      </c>
      <c r="F28" s="111">
        <f t="shared" si="15"/>
        <v>41285.839999999997</v>
      </c>
      <c r="G28" s="111">
        <f t="shared" si="16"/>
        <v>41285.839999999997</v>
      </c>
      <c r="H28" s="111">
        <f t="shared" si="17"/>
        <v>60752.34</v>
      </c>
      <c r="I28" s="111">
        <f t="shared" si="17"/>
        <v>57151.35</v>
      </c>
      <c r="J28" s="62"/>
      <c r="K28" s="62"/>
    </row>
    <row r="29" spans="1:11" x14ac:dyDescent="0.25">
      <c r="A29" s="236">
        <v>3</v>
      </c>
      <c r="B29" s="237"/>
      <c r="C29" s="238"/>
      <c r="D29" s="55" t="s">
        <v>17</v>
      </c>
      <c r="E29" s="61">
        <f>E30+E31</f>
        <v>35822.67</v>
      </c>
      <c r="F29" s="61">
        <f>F30+F31</f>
        <v>41285.839999999997</v>
      </c>
      <c r="G29" s="61">
        <f t="shared" ref="G29" si="18">G30+G31</f>
        <v>41285.839999999997</v>
      </c>
      <c r="H29" s="61">
        <f>H30+H31</f>
        <v>60752.34</v>
      </c>
      <c r="I29" s="61">
        <f>I30+I31</f>
        <v>57151.35</v>
      </c>
      <c r="J29" s="62"/>
      <c r="K29" s="62"/>
    </row>
    <row r="30" spans="1:11" x14ac:dyDescent="0.25">
      <c r="A30" s="224">
        <v>31</v>
      </c>
      <c r="B30" s="225"/>
      <c r="C30" s="226"/>
      <c r="D30" s="55" t="s">
        <v>18</v>
      </c>
      <c r="E30" s="61">
        <v>32063.93</v>
      </c>
      <c r="F30" s="59">
        <v>36945.839999999997</v>
      </c>
      <c r="G30" s="59">
        <v>36945.839999999997</v>
      </c>
      <c r="H30" s="59">
        <v>58697.34</v>
      </c>
      <c r="I30" s="59">
        <v>55468.74</v>
      </c>
      <c r="J30" s="62"/>
      <c r="K30" s="62"/>
    </row>
    <row r="31" spans="1:11" x14ac:dyDescent="0.25">
      <c r="A31" s="224">
        <v>32</v>
      </c>
      <c r="B31" s="225"/>
      <c r="C31" s="226"/>
      <c r="D31" s="55" t="s">
        <v>30</v>
      </c>
      <c r="E31" s="61">
        <v>3758.74</v>
      </c>
      <c r="F31" s="59">
        <v>4340</v>
      </c>
      <c r="G31" s="59">
        <v>4340</v>
      </c>
      <c r="H31" s="59">
        <v>2055</v>
      </c>
      <c r="I31" s="59">
        <v>1682.61</v>
      </c>
      <c r="J31" s="62"/>
      <c r="K31" s="62"/>
    </row>
    <row r="32" spans="1:11" ht="24.75" customHeight="1" x14ac:dyDescent="0.25">
      <c r="A32" s="233" t="s">
        <v>184</v>
      </c>
      <c r="B32" s="234"/>
      <c r="C32" s="235"/>
      <c r="D32" s="121" t="s">
        <v>183</v>
      </c>
      <c r="E32" s="60">
        <f>E33</f>
        <v>110596.37</v>
      </c>
      <c r="F32" s="60">
        <f t="shared" ref="F32:I32" si="19">F33</f>
        <v>96903.26999999999</v>
      </c>
      <c r="G32" s="60">
        <f t="shared" si="19"/>
        <v>96903.26999999999</v>
      </c>
      <c r="H32" s="60">
        <f t="shared" si="19"/>
        <v>113478.56</v>
      </c>
      <c r="I32" s="60">
        <f t="shared" si="19"/>
        <v>113478.56</v>
      </c>
      <c r="J32" s="62">
        <f t="shared" si="0"/>
        <v>102.60604394158688</v>
      </c>
      <c r="K32" s="62">
        <f t="shared" si="1"/>
        <v>100</v>
      </c>
    </row>
    <row r="33" spans="1:11" x14ac:dyDescent="0.25">
      <c r="A33" s="227" t="s">
        <v>143</v>
      </c>
      <c r="B33" s="228"/>
      <c r="C33" s="229"/>
      <c r="D33" s="122" t="s">
        <v>144</v>
      </c>
      <c r="E33" s="111">
        <f>E34+E35</f>
        <v>110596.37</v>
      </c>
      <c r="F33" s="111">
        <f t="shared" ref="F33:I33" si="20">F34+F35</f>
        <v>96903.26999999999</v>
      </c>
      <c r="G33" s="111">
        <f t="shared" si="20"/>
        <v>96903.26999999999</v>
      </c>
      <c r="H33" s="111">
        <f t="shared" si="20"/>
        <v>113478.56</v>
      </c>
      <c r="I33" s="111">
        <f t="shared" si="20"/>
        <v>113478.56</v>
      </c>
      <c r="J33" s="62"/>
      <c r="K33" s="62"/>
    </row>
    <row r="34" spans="1:11" x14ac:dyDescent="0.25">
      <c r="A34" s="224">
        <v>37</v>
      </c>
      <c r="B34" s="225"/>
      <c r="C34" s="226"/>
      <c r="D34" s="123" t="s">
        <v>152</v>
      </c>
      <c r="E34" s="61">
        <v>49182.98</v>
      </c>
      <c r="F34" s="59">
        <v>40012.39</v>
      </c>
      <c r="G34" s="59">
        <v>40012.39</v>
      </c>
      <c r="H34" s="59">
        <v>62612.39</v>
      </c>
      <c r="I34" s="59">
        <v>62612.39</v>
      </c>
      <c r="J34" s="62"/>
      <c r="K34" s="62"/>
    </row>
    <row r="35" spans="1:11" x14ac:dyDescent="0.25">
      <c r="A35" s="224">
        <v>42</v>
      </c>
      <c r="B35" s="225"/>
      <c r="C35" s="226"/>
      <c r="D35" s="123" t="s">
        <v>153</v>
      </c>
      <c r="E35" s="61">
        <v>61413.39</v>
      </c>
      <c r="F35" s="59">
        <v>56890.879999999997</v>
      </c>
      <c r="G35" s="59">
        <v>56890.879999999997</v>
      </c>
      <c r="H35" s="59">
        <v>50866.17</v>
      </c>
      <c r="I35" s="59">
        <v>50866.17</v>
      </c>
      <c r="J35" s="62"/>
      <c r="K35" s="62"/>
    </row>
    <row r="36" spans="1:11" ht="28.5" customHeight="1" x14ac:dyDescent="0.25">
      <c r="A36" s="257" t="s">
        <v>188</v>
      </c>
      <c r="B36" s="258"/>
      <c r="C36" s="259"/>
      <c r="D36" s="133" t="s">
        <v>205</v>
      </c>
      <c r="E36" s="60">
        <f>E37</f>
        <v>4948.8500000000004</v>
      </c>
      <c r="F36" s="142">
        <f>F37</f>
        <v>0</v>
      </c>
      <c r="G36" s="142">
        <f>G37</f>
        <v>19000</v>
      </c>
      <c r="H36" s="142">
        <f>H38</f>
        <v>0</v>
      </c>
      <c r="I36" s="142">
        <f>I37</f>
        <v>0</v>
      </c>
      <c r="J36" s="62"/>
      <c r="K36" s="62" t="e">
        <f t="shared" si="1"/>
        <v>#DIV/0!</v>
      </c>
    </row>
    <row r="37" spans="1:11" ht="13.5" customHeight="1" x14ac:dyDescent="0.25">
      <c r="A37" s="239" t="s">
        <v>125</v>
      </c>
      <c r="B37" s="240"/>
      <c r="C37" s="241"/>
      <c r="D37" s="139" t="s">
        <v>13</v>
      </c>
      <c r="E37" s="140">
        <f>E38</f>
        <v>4948.8500000000004</v>
      </c>
      <c r="F37" s="141">
        <v>0</v>
      </c>
      <c r="G37" s="141">
        <f>G38</f>
        <v>19000</v>
      </c>
      <c r="H37" s="141">
        <f>H38</f>
        <v>0</v>
      </c>
      <c r="I37" s="141">
        <f>I38</f>
        <v>0</v>
      </c>
      <c r="J37" s="62"/>
      <c r="K37" s="62"/>
    </row>
    <row r="38" spans="1:11" ht="23.25" customHeight="1" x14ac:dyDescent="0.25">
      <c r="A38" s="129">
        <v>45</v>
      </c>
      <c r="B38" s="130"/>
      <c r="C38" s="131"/>
      <c r="D38" s="143" t="s">
        <v>189</v>
      </c>
      <c r="E38" s="61">
        <v>4948.8500000000004</v>
      </c>
      <c r="F38" s="105">
        <v>0</v>
      </c>
      <c r="G38" s="105">
        <v>19000</v>
      </c>
      <c r="H38" s="105">
        <v>0</v>
      </c>
      <c r="I38" s="105">
        <v>0</v>
      </c>
      <c r="J38" s="62"/>
      <c r="K38" s="62"/>
    </row>
    <row r="39" spans="1:11" ht="25.5" x14ac:dyDescent="0.25">
      <c r="A39" s="233" t="s">
        <v>130</v>
      </c>
      <c r="B39" s="234"/>
      <c r="C39" s="235"/>
      <c r="D39" s="56" t="s">
        <v>131</v>
      </c>
      <c r="E39" s="60">
        <f>E40+E42</f>
        <v>126883.55</v>
      </c>
      <c r="F39" s="60">
        <f t="shared" ref="F39:G39" si="21">F42</f>
        <v>135795.66</v>
      </c>
      <c r="G39" s="60">
        <f t="shared" si="21"/>
        <v>135795.66</v>
      </c>
      <c r="H39" s="60">
        <f>H40+H42</f>
        <v>126786.11</v>
      </c>
      <c r="I39" s="60">
        <f>I40+I42</f>
        <v>126203.57</v>
      </c>
      <c r="J39" s="62">
        <f t="shared" si="0"/>
        <v>99.46409128685319</v>
      </c>
      <c r="K39" s="62">
        <f t="shared" si="1"/>
        <v>99.540533265039841</v>
      </c>
    </row>
    <row r="40" spans="1:11" x14ac:dyDescent="0.25">
      <c r="A40" s="239" t="s">
        <v>125</v>
      </c>
      <c r="B40" s="240"/>
      <c r="C40" s="241"/>
      <c r="D40" s="139" t="s">
        <v>13</v>
      </c>
      <c r="E40" s="140">
        <f>E41</f>
        <v>948.85</v>
      </c>
      <c r="F40" s="140">
        <v>0</v>
      </c>
      <c r="G40" s="140">
        <v>0</v>
      </c>
      <c r="H40" s="140">
        <f>H41</f>
        <v>0</v>
      </c>
      <c r="I40" s="140">
        <f>I41</f>
        <v>0</v>
      </c>
      <c r="J40" s="62"/>
      <c r="K40" s="62"/>
    </row>
    <row r="41" spans="1:11" x14ac:dyDescent="0.25">
      <c r="A41" s="152">
        <v>32</v>
      </c>
      <c r="B41" s="150"/>
      <c r="C41" s="151"/>
      <c r="D41" s="153" t="s">
        <v>30</v>
      </c>
      <c r="E41" s="61">
        <v>948.85</v>
      </c>
      <c r="F41" s="61">
        <v>0</v>
      </c>
      <c r="G41" s="61">
        <v>0</v>
      </c>
      <c r="H41" s="61">
        <v>0</v>
      </c>
      <c r="I41" s="61">
        <v>0</v>
      </c>
      <c r="J41" s="62"/>
      <c r="K41" s="62"/>
    </row>
    <row r="42" spans="1:11" ht="15" customHeight="1" x14ac:dyDescent="0.25">
      <c r="A42" s="227" t="s">
        <v>143</v>
      </c>
      <c r="B42" s="228"/>
      <c r="C42" s="229"/>
      <c r="D42" s="108" t="s">
        <v>144</v>
      </c>
      <c r="E42" s="109">
        <f>E43</f>
        <v>125934.7</v>
      </c>
      <c r="F42" s="109">
        <f t="shared" ref="F42:I42" si="22">F43</f>
        <v>135795.66</v>
      </c>
      <c r="G42" s="109">
        <f t="shared" si="22"/>
        <v>135795.66</v>
      </c>
      <c r="H42" s="109">
        <f t="shared" si="22"/>
        <v>126786.11</v>
      </c>
      <c r="I42" s="109">
        <f t="shared" si="22"/>
        <v>126203.57</v>
      </c>
      <c r="J42" s="62"/>
      <c r="K42" s="62"/>
    </row>
    <row r="43" spans="1:11" x14ac:dyDescent="0.25">
      <c r="A43" s="248">
        <v>32</v>
      </c>
      <c r="B43" s="249"/>
      <c r="C43" s="250"/>
      <c r="D43" s="55" t="s">
        <v>30</v>
      </c>
      <c r="E43" s="61">
        <v>125934.7</v>
      </c>
      <c r="F43" s="59">
        <v>135795.66</v>
      </c>
      <c r="G43" s="59">
        <v>135795.66</v>
      </c>
      <c r="H43" s="59">
        <v>126786.11</v>
      </c>
      <c r="I43" s="59">
        <v>126203.57</v>
      </c>
      <c r="J43" s="62"/>
      <c r="K43" s="62"/>
    </row>
    <row r="44" spans="1:11" ht="25.5" customHeight="1" x14ac:dyDescent="0.25">
      <c r="A44" s="233" t="s">
        <v>132</v>
      </c>
      <c r="B44" s="234"/>
      <c r="C44" s="235"/>
      <c r="D44" s="56" t="s">
        <v>134</v>
      </c>
      <c r="E44" s="60">
        <f>E45+E49+E53</f>
        <v>76301.97</v>
      </c>
      <c r="F44" s="60">
        <f t="shared" ref="F44:I44" si="23">F45+F49+F53</f>
        <v>0</v>
      </c>
      <c r="G44" s="60">
        <f t="shared" si="23"/>
        <v>0</v>
      </c>
      <c r="H44" s="60">
        <f t="shared" si="23"/>
        <v>0</v>
      </c>
      <c r="I44" s="60">
        <f t="shared" si="23"/>
        <v>0</v>
      </c>
      <c r="J44" s="62">
        <f t="shared" si="0"/>
        <v>0</v>
      </c>
      <c r="K44" s="62" t="e">
        <f t="shared" si="1"/>
        <v>#DIV/0!</v>
      </c>
    </row>
    <row r="45" spans="1:11" x14ac:dyDescent="0.25">
      <c r="A45" s="227" t="s">
        <v>125</v>
      </c>
      <c r="B45" s="228"/>
      <c r="C45" s="229"/>
      <c r="D45" s="108" t="s">
        <v>13</v>
      </c>
      <c r="E45" s="111">
        <f>E46</f>
        <v>31497.45</v>
      </c>
      <c r="F45" s="111">
        <f t="shared" ref="F45" si="24">F46</f>
        <v>0</v>
      </c>
      <c r="G45" s="111">
        <f t="shared" ref="G45" si="25">G46</f>
        <v>0</v>
      </c>
      <c r="H45" s="111">
        <f t="shared" ref="H45:I45" si="26">H46</f>
        <v>0</v>
      </c>
      <c r="I45" s="111">
        <f t="shared" si="26"/>
        <v>0</v>
      </c>
      <c r="J45" s="62"/>
      <c r="K45" s="62"/>
    </row>
    <row r="46" spans="1:11" x14ac:dyDescent="0.25">
      <c r="A46" s="236">
        <v>3</v>
      </c>
      <c r="B46" s="237"/>
      <c r="C46" s="238"/>
      <c r="D46" s="55" t="s">
        <v>17</v>
      </c>
      <c r="E46" s="61">
        <f>E47+E48</f>
        <v>31497.45</v>
      </c>
      <c r="F46" s="61">
        <f t="shared" ref="F46" si="27">F47+F48</f>
        <v>0</v>
      </c>
      <c r="G46" s="61">
        <f t="shared" ref="G46" si="28">G47+G48</f>
        <v>0</v>
      </c>
      <c r="H46" s="61">
        <f t="shared" ref="H46" si="29">H47+H48</f>
        <v>0</v>
      </c>
      <c r="I46" s="61">
        <f t="shared" ref="I46" si="30">I47+I48</f>
        <v>0</v>
      </c>
      <c r="J46" s="62"/>
      <c r="K46" s="62"/>
    </row>
    <row r="47" spans="1:11" x14ac:dyDescent="0.25">
      <c r="A47" s="224">
        <v>31</v>
      </c>
      <c r="B47" s="225"/>
      <c r="C47" s="226"/>
      <c r="D47" s="55" t="s">
        <v>18</v>
      </c>
      <c r="E47" s="61">
        <v>31497.45</v>
      </c>
      <c r="F47" s="59">
        <v>0</v>
      </c>
      <c r="G47" s="59">
        <v>0</v>
      </c>
      <c r="H47" s="59">
        <v>0</v>
      </c>
      <c r="I47" s="59">
        <v>0</v>
      </c>
      <c r="J47" s="62"/>
      <c r="K47" s="62"/>
    </row>
    <row r="48" spans="1:11" x14ac:dyDescent="0.25">
      <c r="A48" s="224">
        <v>32</v>
      </c>
      <c r="B48" s="225"/>
      <c r="C48" s="226"/>
      <c r="D48" s="55" t="s">
        <v>30</v>
      </c>
      <c r="E48" s="61">
        <v>0</v>
      </c>
      <c r="F48" s="59">
        <v>0</v>
      </c>
      <c r="G48" s="59">
        <v>0</v>
      </c>
      <c r="H48" s="59">
        <v>0</v>
      </c>
      <c r="I48" s="59">
        <v>0</v>
      </c>
      <c r="J48" s="62"/>
      <c r="K48" s="62"/>
    </row>
    <row r="49" spans="1:11" x14ac:dyDescent="0.25">
      <c r="A49" s="227" t="s">
        <v>138</v>
      </c>
      <c r="B49" s="228"/>
      <c r="C49" s="229"/>
      <c r="D49" s="108" t="s">
        <v>139</v>
      </c>
      <c r="E49" s="111">
        <f>E50</f>
        <v>44804.52</v>
      </c>
      <c r="F49" s="111">
        <f t="shared" ref="F49" si="31">F50</f>
        <v>0</v>
      </c>
      <c r="G49" s="111">
        <f t="shared" ref="G49" si="32">G50</f>
        <v>0</v>
      </c>
      <c r="H49" s="111">
        <f t="shared" ref="H49:I49" si="33">H50</f>
        <v>0</v>
      </c>
      <c r="I49" s="111">
        <f t="shared" si="33"/>
        <v>0</v>
      </c>
      <c r="J49" s="62"/>
      <c r="K49" s="62"/>
    </row>
    <row r="50" spans="1:11" x14ac:dyDescent="0.25">
      <c r="A50" s="236">
        <v>3</v>
      </c>
      <c r="B50" s="237"/>
      <c r="C50" s="238"/>
      <c r="D50" s="55" t="s">
        <v>17</v>
      </c>
      <c r="E50" s="61">
        <f>E51+E52</f>
        <v>44804.52</v>
      </c>
      <c r="F50" s="61">
        <f t="shared" ref="F50" si="34">F51+F52</f>
        <v>0</v>
      </c>
      <c r="G50" s="61">
        <f t="shared" ref="G50" si="35">G51+G52</f>
        <v>0</v>
      </c>
      <c r="H50" s="61">
        <f t="shared" ref="H50" si="36">H51+H52</f>
        <v>0</v>
      </c>
      <c r="I50" s="61">
        <f t="shared" ref="I50" si="37">I51+I52</f>
        <v>0</v>
      </c>
      <c r="J50" s="62"/>
      <c r="K50" s="62"/>
    </row>
    <row r="51" spans="1:11" x14ac:dyDescent="0.25">
      <c r="A51" s="224">
        <v>31</v>
      </c>
      <c r="B51" s="225"/>
      <c r="C51" s="226"/>
      <c r="D51" s="55" t="s">
        <v>18</v>
      </c>
      <c r="E51" s="61">
        <v>44804.52</v>
      </c>
      <c r="F51" s="59">
        <v>0</v>
      </c>
      <c r="G51" s="59">
        <v>0</v>
      </c>
      <c r="H51" s="59">
        <v>0</v>
      </c>
      <c r="I51" s="59">
        <v>0</v>
      </c>
      <c r="J51" s="62"/>
      <c r="K51" s="62"/>
    </row>
    <row r="52" spans="1:11" x14ac:dyDescent="0.25">
      <c r="A52" s="224">
        <v>32</v>
      </c>
      <c r="B52" s="225"/>
      <c r="C52" s="226"/>
      <c r="D52" s="55" t="s">
        <v>30</v>
      </c>
      <c r="E52" s="61">
        <v>0</v>
      </c>
      <c r="F52" s="59">
        <v>0</v>
      </c>
      <c r="G52" s="59">
        <v>0</v>
      </c>
      <c r="H52" s="59">
        <v>0</v>
      </c>
      <c r="I52" s="59">
        <v>0</v>
      </c>
      <c r="J52" s="62"/>
      <c r="K52" s="62"/>
    </row>
    <row r="53" spans="1:11" x14ac:dyDescent="0.25">
      <c r="A53" s="230" t="s">
        <v>182</v>
      </c>
      <c r="B53" s="231"/>
      <c r="C53" s="232"/>
      <c r="D53" s="112" t="s">
        <v>178</v>
      </c>
      <c r="E53" s="109">
        <f>E54</f>
        <v>0</v>
      </c>
      <c r="F53" s="109">
        <f t="shared" ref="F53:I53" si="38">F54</f>
        <v>0</v>
      </c>
      <c r="G53" s="109">
        <v>0</v>
      </c>
      <c r="H53" s="109">
        <f t="shared" si="38"/>
        <v>0</v>
      </c>
      <c r="I53" s="109">
        <f t="shared" si="38"/>
        <v>0</v>
      </c>
      <c r="J53" s="62"/>
      <c r="K53" s="62"/>
    </row>
    <row r="54" spans="1:11" x14ac:dyDescent="0.25">
      <c r="A54" s="100">
        <v>31</v>
      </c>
      <c r="B54" s="101"/>
      <c r="C54" s="102"/>
      <c r="D54" s="99" t="s">
        <v>18</v>
      </c>
      <c r="E54" s="61">
        <v>0</v>
      </c>
      <c r="F54" s="105">
        <v>0</v>
      </c>
      <c r="G54" s="105">
        <v>0</v>
      </c>
      <c r="H54" s="105">
        <v>0</v>
      </c>
      <c r="I54" s="105">
        <v>0</v>
      </c>
      <c r="J54" s="62"/>
      <c r="K54" s="62"/>
    </row>
    <row r="55" spans="1:11" ht="25.5" customHeight="1" x14ac:dyDescent="0.25">
      <c r="A55" s="233" t="s">
        <v>133</v>
      </c>
      <c r="B55" s="234"/>
      <c r="C55" s="235"/>
      <c r="D55" s="56" t="s">
        <v>135</v>
      </c>
      <c r="E55" s="60">
        <f>E56+E66+E60</f>
        <v>52121.77</v>
      </c>
      <c r="F55" s="60">
        <f t="shared" ref="F55" si="39">F56+F66+F60</f>
        <v>186029.96</v>
      </c>
      <c r="G55" s="60">
        <f>G56+G60+G63+G66+G70</f>
        <v>186029.96</v>
      </c>
      <c r="H55" s="60">
        <f>H56+H60+H63+H66+H70</f>
        <v>185175.92</v>
      </c>
      <c r="I55" s="60">
        <f>I56+I60+I63+I66+I70</f>
        <v>185175.92</v>
      </c>
      <c r="J55" s="62"/>
      <c r="K55" s="62">
        <f t="shared" si="1"/>
        <v>100</v>
      </c>
    </row>
    <row r="56" spans="1:11" ht="15" customHeight="1" x14ac:dyDescent="0.25">
      <c r="A56" s="227" t="s">
        <v>125</v>
      </c>
      <c r="B56" s="228"/>
      <c r="C56" s="229"/>
      <c r="D56" s="108" t="s">
        <v>13</v>
      </c>
      <c r="E56" s="111">
        <f>E57</f>
        <v>24002.09</v>
      </c>
      <c r="F56" s="111">
        <f t="shared" ref="F56" si="40">F57</f>
        <v>85666.8</v>
      </c>
      <c r="G56" s="111">
        <f t="shared" ref="G56" si="41">G57</f>
        <v>85666.8</v>
      </c>
      <c r="H56" s="111">
        <f t="shared" ref="H56:I56" si="42">H57</f>
        <v>85273.510000000009</v>
      </c>
      <c r="I56" s="111">
        <f t="shared" si="42"/>
        <v>85273.510000000009</v>
      </c>
      <c r="J56" s="62"/>
      <c r="K56" s="62"/>
    </row>
    <row r="57" spans="1:11" x14ac:dyDescent="0.25">
      <c r="A57" s="236">
        <v>3</v>
      </c>
      <c r="B57" s="237"/>
      <c r="C57" s="238"/>
      <c r="D57" s="55" t="s">
        <v>17</v>
      </c>
      <c r="E57" s="61">
        <f>E58+E59</f>
        <v>24002.09</v>
      </c>
      <c r="F57" s="61">
        <f t="shared" ref="F57" si="43">F58+F59</f>
        <v>85666.8</v>
      </c>
      <c r="G57" s="61">
        <f t="shared" ref="G57" si="44">G58+G59</f>
        <v>85666.8</v>
      </c>
      <c r="H57" s="61">
        <f t="shared" ref="H57" si="45">H58+H59</f>
        <v>85273.510000000009</v>
      </c>
      <c r="I57" s="61">
        <f t="shared" ref="I57" si="46">I58+I59</f>
        <v>85273.510000000009</v>
      </c>
      <c r="J57" s="62"/>
      <c r="K57" s="62"/>
    </row>
    <row r="58" spans="1:11" x14ac:dyDescent="0.25">
      <c r="A58" s="224">
        <v>31</v>
      </c>
      <c r="B58" s="225"/>
      <c r="C58" s="226"/>
      <c r="D58" s="55" t="s">
        <v>18</v>
      </c>
      <c r="E58" s="61">
        <v>23474.46</v>
      </c>
      <c r="F58" s="59">
        <v>83962.59</v>
      </c>
      <c r="G58" s="59">
        <v>83962.59</v>
      </c>
      <c r="H58" s="59">
        <v>83580.94</v>
      </c>
      <c r="I58" s="59">
        <v>83580.94</v>
      </c>
      <c r="J58" s="62"/>
      <c r="K58" s="62"/>
    </row>
    <row r="59" spans="1:11" x14ac:dyDescent="0.25">
      <c r="A59" s="224">
        <v>32</v>
      </c>
      <c r="B59" s="225"/>
      <c r="C59" s="226"/>
      <c r="D59" s="55" t="s">
        <v>30</v>
      </c>
      <c r="E59" s="61">
        <v>527.63</v>
      </c>
      <c r="F59" s="59">
        <v>1704.21</v>
      </c>
      <c r="G59" s="59">
        <v>1704.21</v>
      </c>
      <c r="H59" s="59">
        <v>1692.57</v>
      </c>
      <c r="I59" s="59">
        <v>1692.57</v>
      </c>
      <c r="J59" s="62"/>
      <c r="K59" s="62"/>
    </row>
    <row r="60" spans="1:11" x14ac:dyDescent="0.25">
      <c r="A60" s="230" t="s">
        <v>162</v>
      </c>
      <c r="B60" s="231"/>
      <c r="C60" s="232"/>
      <c r="D60" s="112" t="s">
        <v>165</v>
      </c>
      <c r="E60" s="109">
        <f>E61+E62</f>
        <v>4217.95</v>
      </c>
      <c r="F60" s="109">
        <f t="shared" ref="F60:I60" si="47">F61+F62</f>
        <v>15054.46</v>
      </c>
      <c r="G60" s="109">
        <f t="shared" si="47"/>
        <v>9277.14</v>
      </c>
      <c r="H60" s="109">
        <f t="shared" si="47"/>
        <v>9208.0400000000009</v>
      </c>
      <c r="I60" s="109">
        <f t="shared" si="47"/>
        <v>9208.0400000000009</v>
      </c>
      <c r="J60" s="62"/>
      <c r="K60" s="62"/>
    </row>
    <row r="61" spans="1:11" x14ac:dyDescent="0.25">
      <c r="A61" s="100">
        <v>31</v>
      </c>
      <c r="B61" s="101"/>
      <c r="C61" s="102"/>
      <c r="D61" s="99" t="s">
        <v>179</v>
      </c>
      <c r="E61" s="61">
        <v>4125.2299999999996</v>
      </c>
      <c r="F61" s="105">
        <v>14754.98</v>
      </c>
      <c r="G61" s="105">
        <v>9004.3799999999992</v>
      </c>
      <c r="H61" s="105">
        <v>9009.36</v>
      </c>
      <c r="I61" s="105">
        <v>9009.36</v>
      </c>
      <c r="J61" s="62"/>
      <c r="K61" s="62"/>
    </row>
    <row r="62" spans="1:11" x14ac:dyDescent="0.25">
      <c r="A62" s="126">
        <v>32</v>
      </c>
      <c r="B62" s="127"/>
      <c r="C62" s="128"/>
      <c r="D62" s="125" t="s">
        <v>30</v>
      </c>
      <c r="E62" s="61">
        <v>92.72</v>
      </c>
      <c r="F62" s="105">
        <v>299.48</v>
      </c>
      <c r="G62" s="105">
        <v>272.76</v>
      </c>
      <c r="H62" s="105">
        <v>198.68</v>
      </c>
      <c r="I62" s="105">
        <v>198.68</v>
      </c>
      <c r="J62" s="62"/>
      <c r="K62" s="62"/>
    </row>
    <row r="63" spans="1:11" x14ac:dyDescent="0.25">
      <c r="A63" s="245" t="s">
        <v>223</v>
      </c>
      <c r="B63" s="246"/>
      <c r="C63" s="247"/>
      <c r="D63" s="180" t="s">
        <v>224</v>
      </c>
      <c r="E63" s="181">
        <f>E64+E65</f>
        <v>0</v>
      </c>
      <c r="F63" s="182">
        <f>F64+F65</f>
        <v>0</v>
      </c>
      <c r="G63" s="182">
        <f>G64+G65</f>
        <v>5777.3200000000006</v>
      </c>
      <c r="H63" s="182">
        <f>H64+H65</f>
        <v>5777.3200000000006</v>
      </c>
      <c r="I63" s="182">
        <f>I64+I65</f>
        <v>5777.3200000000006</v>
      </c>
      <c r="J63" s="62"/>
      <c r="K63" s="62"/>
    </row>
    <row r="64" spans="1:11" x14ac:dyDescent="0.25">
      <c r="A64" s="171">
        <v>31</v>
      </c>
      <c r="B64" s="172"/>
      <c r="C64" s="173"/>
      <c r="D64" s="170" t="s">
        <v>18</v>
      </c>
      <c r="E64" s="61">
        <v>0</v>
      </c>
      <c r="F64" s="105">
        <v>0</v>
      </c>
      <c r="G64" s="105">
        <v>5750.6</v>
      </c>
      <c r="H64" s="105">
        <v>5750.6</v>
      </c>
      <c r="I64" s="105">
        <v>5750.6</v>
      </c>
      <c r="J64" s="62"/>
      <c r="K64" s="62"/>
    </row>
    <row r="65" spans="1:11" x14ac:dyDescent="0.25">
      <c r="A65" s="171">
        <v>32</v>
      </c>
      <c r="B65" s="172"/>
      <c r="C65" s="173"/>
      <c r="D65" s="170" t="s">
        <v>30</v>
      </c>
      <c r="E65" s="61">
        <v>0</v>
      </c>
      <c r="F65" s="105">
        <v>0</v>
      </c>
      <c r="G65" s="105">
        <v>26.72</v>
      </c>
      <c r="H65" s="105">
        <v>26.72</v>
      </c>
      <c r="I65" s="105">
        <v>26.72</v>
      </c>
      <c r="J65" s="62"/>
      <c r="K65" s="62"/>
    </row>
    <row r="66" spans="1:11" x14ac:dyDescent="0.25">
      <c r="A66" s="227" t="s">
        <v>138</v>
      </c>
      <c r="B66" s="228"/>
      <c r="C66" s="229"/>
      <c r="D66" s="108" t="s">
        <v>139</v>
      </c>
      <c r="E66" s="111">
        <f>E67</f>
        <v>23901.73</v>
      </c>
      <c r="F66" s="111">
        <f t="shared" ref="F66" si="48">F67</f>
        <v>85308.7</v>
      </c>
      <c r="G66" s="111">
        <f t="shared" ref="G66" si="49">G67</f>
        <v>52116.46</v>
      </c>
      <c r="H66" s="111">
        <f t="shared" ref="H66:I66" si="50">H67</f>
        <v>51724.810000000005</v>
      </c>
      <c r="I66" s="111">
        <f t="shared" si="50"/>
        <v>51724.810000000005</v>
      </c>
      <c r="J66" s="62"/>
      <c r="K66" s="62"/>
    </row>
    <row r="67" spans="1:11" x14ac:dyDescent="0.25">
      <c r="A67" s="236">
        <v>3</v>
      </c>
      <c r="B67" s="237"/>
      <c r="C67" s="238"/>
      <c r="D67" s="55" t="s">
        <v>17</v>
      </c>
      <c r="E67" s="61">
        <f>E68+E69</f>
        <v>23901.73</v>
      </c>
      <c r="F67" s="61">
        <f t="shared" ref="F67" si="51">F68+F69</f>
        <v>85308.7</v>
      </c>
      <c r="G67" s="61">
        <f t="shared" ref="G67" si="52">G68+G69</f>
        <v>52116.46</v>
      </c>
      <c r="H67" s="61">
        <f t="shared" ref="H67" si="53">H68+H69</f>
        <v>51724.810000000005</v>
      </c>
      <c r="I67" s="61">
        <f t="shared" ref="I67" si="54">I68+I69</f>
        <v>51724.810000000005</v>
      </c>
      <c r="J67" s="62"/>
      <c r="K67" s="62"/>
    </row>
    <row r="68" spans="1:11" x14ac:dyDescent="0.25">
      <c r="A68" s="224">
        <v>31</v>
      </c>
      <c r="B68" s="225"/>
      <c r="C68" s="226"/>
      <c r="D68" s="55" t="s">
        <v>18</v>
      </c>
      <c r="E68" s="61">
        <v>23376.31</v>
      </c>
      <c r="F68" s="59">
        <v>83611.62</v>
      </c>
      <c r="G68" s="59">
        <v>51025.06</v>
      </c>
      <c r="H68" s="59">
        <v>51053.26</v>
      </c>
      <c r="I68" s="59">
        <v>51053.26</v>
      </c>
      <c r="J68" s="62"/>
      <c r="K68" s="62"/>
    </row>
    <row r="69" spans="1:11" x14ac:dyDescent="0.25">
      <c r="A69" s="224">
        <v>32</v>
      </c>
      <c r="B69" s="225"/>
      <c r="C69" s="226"/>
      <c r="D69" s="55" t="s">
        <v>30</v>
      </c>
      <c r="E69" s="61">
        <v>525.41999999999996</v>
      </c>
      <c r="F69" s="59">
        <v>1697.08</v>
      </c>
      <c r="G69" s="59">
        <v>1091.4000000000001</v>
      </c>
      <c r="H69" s="59">
        <v>671.55</v>
      </c>
      <c r="I69" s="59">
        <v>671.55</v>
      </c>
      <c r="J69" s="62"/>
      <c r="K69" s="62"/>
    </row>
    <row r="70" spans="1:11" x14ac:dyDescent="0.25">
      <c r="A70" s="230" t="s">
        <v>182</v>
      </c>
      <c r="B70" s="231"/>
      <c r="C70" s="232"/>
      <c r="D70" s="174" t="s">
        <v>225</v>
      </c>
      <c r="E70" s="109">
        <f>E71+E72</f>
        <v>0</v>
      </c>
      <c r="F70" s="146">
        <f>F71+F72</f>
        <v>0</v>
      </c>
      <c r="G70" s="146">
        <f>G71+G72</f>
        <v>33192.239999999998</v>
      </c>
      <c r="H70" s="146">
        <f>H71+H72</f>
        <v>33192.239999999998</v>
      </c>
      <c r="I70" s="146">
        <f>I71+I72</f>
        <v>33192.239999999998</v>
      </c>
      <c r="J70" s="62"/>
      <c r="K70" s="62"/>
    </row>
    <row r="71" spans="1:11" x14ac:dyDescent="0.25">
      <c r="A71" s="171">
        <v>31</v>
      </c>
      <c r="B71" s="172"/>
      <c r="C71" s="173"/>
      <c r="D71" s="170" t="s">
        <v>209</v>
      </c>
      <c r="E71" s="61">
        <v>0</v>
      </c>
      <c r="F71" s="105">
        <v>0</v>
      </c>
      <c r="G71" s="105">
        <v>32586.560000000001</v>
      </c>
      <c r="H71" s="105">
        <v>32586.560000000001</v>
      </c>
      <c r="I71" s="105">
        <v>32586.560000000001</v>
      </c>
      <c r="J71" s="62"/>
      <c r="K71" s="62"/>
    </row>
    <row r="72" spans="1:11" x14ac:dyDescent="0.25">
      <c r="A72" s="171">
        <v>32</v>
      </c>
      <c r="B72" s="172"/>
      <c r="C72" s="173"/>
      <c r="D72" s="170" t="s">
        <v>30</v>
      </c>
      <c r="E72" s="61">
        <v>0</v>
      </c>
      <c r="F72" s="105">
        <v>0</v>
      </c>
      <c r="G72" s="105">
        <v>605.67999999999995</v>
      </c>
      <c r="H72" s="105">
        <v>605.67999999999995</v>
      </c>
      <c r="I72" s="105">
        <v>605.67999999999995</v>
      </c>
      <c r="J72" s="62"/>
      <c r="K72" s="62"/>
    </row>
    <row r="73" spans="1:11" ht="25.5" customHeight="1" x14ac:dyDescent="0.25">
      <c r="A73" s="233" t="s">
        <v>226</v>
      </c>
      <c r="B73" s="234"/>
      <c r="C73" s="235"/>
      <c r="D73" s="56" t="s">
        <v>227</v>
      </c>
      <c r="E73" s="60">
        <f>E74</f>
        <v>0</v>
      </c>
      <c r="F73" s="60">
        <f>F74</f>
        <v>0</v>
      </c>
      <c r="G73" s="60">
        <f>G74</f>
        <v>0</v>
      </c>
      <c r="H73" s="60">
        <f>H74</f>
        <v>1800</v>
      </c>
      <c r="I73" s="60">
        <f>I74</f>
        <v>1800</v>
      </c>
      <c r="J73" s="62" t="e">
        <f t="shared" si="0"/>
        <v>#DIV/0!</v>
      </c>
      <c r="K73" s="62">
        <f t="shared" si="1"/>
        <v>100</v>
      </c>
    </row>
    <row r="74" spans="1:11" x14ac:dyDescent="0.25">
      <c r="A74" s="227" t="s">
        <v>125</v>
      </c>
      <c r="B74" s="228"/>
      <c r="C74" s="229"/>
      <c r="D74" s="108" t="s">
        <v>13</v>
      </c>
      <c r="E74" s="111">
        <f>E75</f>
        <v>0</v>
      </c>
      <c r="F74" s="111">
        <f t="shared" ref="F74" si="55">F75</f>
        <v>0</v>
      </c>
      <c r="G74" s="111">
        <f t="shared" ref="G74" si="56">G75</f>
        <v>0</v>
      </c>
      <c r="H74" s="111">
        <f t="shared" ref="H74:I74" si="57">H75</f>
        <v>1800</v>
      </c>
      <c r="I74" s="111">
        <f t="shared" si="57"/>
        <v>1800</v>
      </c>
      <c r="J74" s="62"/>
      <c r="K74" s="62"/>
    </row>
    <row r="75" spans="1:11" x14ac:dyDescent="0.25">
      <c r="A75" s="236">
        <v>4</v>
      </c>
      <c r="B75" s="237"/>
      <c r="C75" s="238"/>
      <c r="D75" s="170" t="s">
        <v>154</v>
      </c>
      <c r="E75" s="61">
        <f>E76</f>
        <v>0</v>
      </c>
      <c r="F75" s="61">
        <f>F76</f>
        <v>0</v>
      </c>
      <c r="G75" s="61">
        <f>G76</f>
        <v>0</v>
      </c>
      <c r="H75" s="61">
        <f>H76</f>
        <v>1800</v>
      </c>
      <c r="I75" s="61">
        <f>I76</f>
        <v>1800</v>
      </c>
      <c r="J75" s="62"/>
      <c r="K75" s="62"/>
    </row>
    <row r="76" spans="1:11" x14ac:dyDescent="0.25">
      <c r="A76" s="224">
        <v>42</v>
      </c>
      <c r="B76" s="225"/>
      <c r="C76" s="226"/>
      <c r="D76" s="55" t="s">
        <v>153</v>
      </c>
      <c r="E76" s="61">
        <v>0</v>
      </c>
      <c r="F76" s="59">
        <v>0</v>
      </c>
      <c r="G76" s="59">
        <v>0</v>
      </c>
      <c r="H76" s="59">
        <v>1800</v>
      </c>
      <c r="I76" s="59">
        <v>1800</v>
      </c>
      <c r="J76" s="62"/>
      <c r="K76" s="62"/>
    </row>
    <row r="77" spans="1:11" ht="25.5" customHeight="1" x14ac:dyDescent="0.25">
      <c r="A77" s="233" t="s">
        <v>159</v>
      </c>
      <c r="B77" s="234"/>
      <c r="C77" s="235"/>
      <c r="D77" s="57" t="s">
        <v>160</v>
      </c>
      <c r="E77" s="60">
        <f>E78+E81</f>
        <v>1279.3900000000001</v>
      </c>
      <c r="F77" s="60">
        <f t="shared" ref="F77:I79" si="58">F78</f>
        <v>1278</v>
      </c>
      <c r="G77" s="60">
        <f t="shared" ref="G77:G78" si="59">G78</f>
        <v>1278</v>
      </c>
      <c r="H77" s="60">
        <f>H78+H81</f>
        <v>1251.25</v>
      </c>
      <c r="I77" s="60">
        <f>I78+I81</f>
        <v>1251</v>
      </c>
      <c r="J77" s="62">
        <f t="shared" ref="J77:J122" si="60">(I77/E77)*100</f>
        <v>97.780973745300486</v>
      </c>
      <c r="K77" s="62">
        <f t="shared" ref="K77:K122" si="61">(I77/H77)*100</f>
        <v>99.980019980019989</v>
      </c>
    </row>
    <row r="78" spans="1:11" ht="15" customHeight="1" x14ac:dyDescent="0.25">
      <c r="A78" s="227" t="s">
        <v>143</v>
      </c>
      <c r="B78" s="228"/>
      <c r="C78" s="229"/>
      <c r="D78" s="108" t="s">
        <v>144</v>
      </c>
      <c r="E78" s="111">
        <f>E79</f>
        <v>1278</v>
      </c>
      <c r="F78" s="111">
        <f t="shared" si="58"/>
        <v>1278</v>
      </c>
      <c r="G78" s="111">
        <f t="shared" si="59"/>
        <v>1278</v>
      </c>
      <c r="H78" s="111">
        <f t="shared" ref="H78:I78" si="62">H79</f>
        <v>1251</v>
      </c>
      <c r="I78" s="111">
        <f t="shared" si="62"/>
        <v>1250.75</v>
      </c>
      <c r="J78" s="62"/>
      <c r="K78" s="62"/>
    </row>
    <row r="79" spans="1:11" x14ac:dyDescent="0.25">
      <c r="A79" s="236">
        <v>3</v>
      </c>
      <c r="B79" s="237"/>
      <c r="C79" s="238"/>
      <c r="D79" s="58" t="s">
        <v>17</v>
      </c>
      <c r="E79" s="61">
        <f>E80</f>
        <v>1278</v>
      </c>
      <c r="F79" s="61">
        <f t="shared" si="58"/>
        <v>1278</v>
      </c>
      <c r="G79" s="61">
        <f t="shared" si="58"/>
        <v>1278</v>
      </c>
      <c r="H79" s="61">
        <f t="shared" si="58"/>
        <v>1251</v>
      </c>
      <c r="I79" s="61">
        <f t="shared" si="58"/>
        <v>1250.75</v>
      </c>
      <c r="J79" s="62"/>
      <c r="K79" s="62"/>
    </row>
    <row r="80" spans="1:11" x14ac:dyDescent="0.25">
      <c r="A80" s="224">
        <v>38</v>
      </c>
      <c r="B80" s="225"/>
      <c r="C80" s="226"/>
      <c r="D80" s="58" t="s">
        <v>58</v>
      </c>
      <c r="E80" s="61">
        <v>1278</v>
      </c>
      <c r="F80" s="59">
        <v>1278</v>
      </c>
      <c r="G80" s="59">
        <v>1278</v>
      </c>
      <c r="H80" s="59">
        <v>1251</v>
      </c>
      <c r="I80" s="59">
        <v>1250.75</v>
      </c>
      <c r="J80" s="62"/>
      <c r="K80" s="62"/>
    </row>
    <row r="81" spans="1:11" x14ac:dyDescent="0.25">
      <c r="A81" s="239" t="s">
        <v>142</v>
      </c>
      <c r="B81" s="240"/>
      <c r="C81" s="241"/>
      <c r="D81" s="139" t="s">
        <v>47</v>
      </c>
      <c r="E81" s="140">
        <f>E82</f>
        <v>1.39</v>
      </c>
      <c r="F81" s="141">
        <v>0</v>
      </c>
      <c r="G81" s="141">
        <v>0</v>
      </c>
      <c r="H81" s="141">
        <f>H82</f>
        <v>0.25</v>
      </c>
      <c r="I81" s="141">
        <f>I82</f>
        <v>0.25</v>
      </c>
      <c r="J81" s="62"/>
      <c r="K81" s="62"/>
    </row>
    <row r="82" spans="1:11" x14ac:dyDescent="0.25">
      <c r="A82" s="129">
        <v>38</v>
      </c>
      <c r="B82" s="130"/>
      <c r="C82" s="131"/>
      <c r="D82" s="132" t="s">
        <v>58</v>
      </c>
      <c r="E82" s="61">
        <v>1.39</v>
      </c>
      <c r="F82" s="105">
        <v>0</v>
      </c>
      <c r="G82" s="105">
        <v>0</v>
      </c>
      <c r="H82" s="105">
        <v>0.25</v>
      </c>
      <c r="I82" s="105">
        <v>0.25</v>
      </c>
      <c r="J82" s="62"/>
      <c r="K82" s="62"/>
    </row>
    <row r="83" spans="1:11" ht="24.75" customHeight="1" x14ac:dyDescent="0.25">
      <c r="A83" s="233" t="s">
        <v>174</v>
      </c>
      <c r="B83" s="234"/>
      <c r="C83" s="235"/>
      <c r="D83" s="57" t="s">
        <v>161</v>
      </c>
      <c r="E83" s="60">
        <f>E84</f>
        <v>216</v>
      </c>
      <c r="F83" s="60">
        <f t="shared" ref="F83:F85" si="63">F84</f>
        <v>0</v>
      </c>
      <c r="G83" s="60">
        <f t="shared" ref="G83:G85" si="64">G84</f>
        <v>0</v>
      </c>
      <c r="H83" s="60">
        <f t="shared" ref="H83:I85" si="65">H84</f>
        <v>244</v>
      </c>
      <c r="I83" s="60">
        <f t="shared" si="65"/>
        <v>244</v>
      </c>
      <c r="J83" s="62">
        <f t="shared" si="60"/>
        <v>112.96296296296295</v>
      </c>
      <c r="K83" s="62">
        <f t="shared" si="61"/>
        <v>100</v>
      </c>
    </row>
    <row r="84" spans="1:11" x14ac:dyDescent="0.25">
      <c r="A84" s="227" t="s">
        <v>162</v>
      </c>
      <c r="B84" s="228"/>
      <c r="C84" s="229"/>
      <c r="D84" s="108" t="s">
        <v>163</v>
      </c>
      <c r="E84" s="111">
        <f>E85</f>
        <v>216</v>
      </c>
      <c r="F84" s="111">
        <f t="shared" si="63"/>
        <v>0</v>
      </c>
      <c r="G84" s="111">
        <f t="shared" si="64"/>
        <v>0</v>
      </c>
      <c r="H84" s="111">
        <f t="shared" si="65"/>
        <v>244</v>
      </c>
      <c r="I84" s="111">
        <f t="shared" si="65"/>
        <v>244</v>
      </c>
      <c r="J84" s="62"/>
      <c r="K84" s="62"/>
    </row>
    <row r="85" spans="1:11" x14ac:dyDescent="0.25">
      <c r="A85" s="236">
        <v>3</v>
      </c>
      <c r="B85" s="237"/>
      <c r="C85" s="238"/>
      <c r="D85" s="58" t="s">
        <v>17</v>
      </c>
      <c r="E85" s="61">
        <f>E86</f>
        <v>216</v>
      </c>
      <c r="F85" s="61">
        <f t="shared" si="63"/>
        <v>0</v>
      </c>
      <c r="G85" s="61">
        <f t="shared" si="64"/>
        <v>0</v>
      </c>
      <c r="H85" s="61">
        <f t="shared" si="65"/>
        <v>244</v>
      </c>
      <c r="I85" s="61">
        <f t="shared" si="65"/>
        <v>244</v>
      </c>
      <c r="J85" s="62"/>
      <c r="K85" s="62"/>
    </row>
    <row r="86" spans="1:11" x14ac:dyDescent="0.25">
      <c r="A86" s="224">
        <v>32</v>
      </c>
      <c r="B86" s="225"/>
      <c r="C86" s="226"/>
      <c r="D86" s="58" t="s">
        <v>30</v>
      </c>
      <c r="E86" s="61">
        <v>216</v>
      </c>
      <c r="F86" s="59">
        <v>0</v>
      </c>
      <c r="G86" s="59">
        <v>0</v>
      </c>
      <c r="H86" s="59">
        <v>244</v>
      </c>
      <c r="I86" s="59">
        <v>244</v>
      </c>
      <c r="J86" s="62"/>
      <c r="K86" s="62"/>
    </row>
    <row r="87" spans="1:11" ht="25.5" customHeight="1" x14ac:dyDescent="0.25">
      <c r="A87" s="242" t="s">
        <v>140</v>
      </c>
      <c r="B87" s="243"/>
      <c r="C87" s="244"/>
      <c r="D87" s="113" t="s">
        <v>141</v>
      </c>
      <c r="E87" s="114">
        <f>E88+E122+E158+E164</f>
        <v>2128781.4</v>
      </c>
      <c r="F87" s="114">
        <f>F88+F122+F164</f>
        <v>2574540.4900000002</v>
      </c>
      <c r="G87" s="114">
        <f>G88+G122+G158+G164</f>
        <v>2840818.11</v>
      </c>
      <c r="H87" s="114">
        <f>H88+H122+H158+H164</f>
        <v>2906623.7199999993</v>
      </c>
      <c r="I87" s="114">
        <f>I88+I122+I158+I164</f>
        <v>2507498.0699999998</v>
      </c>
      <c r="J87" s="62">
        <f t="shared" si="60"/>
        <v>117.79030341020453</v>
      </c>
      <c r="K87" s="62">
        <f t="shared" si="61"/>
        <v>86.268410071324965</v>
      </c>
    </row>
    <row r="88" spans="1:11" ht="25.5" customHeight="1" x14ac:dyDescent="0.25">
      <c r="A88" s="233" t="s">
        <v>145</v>
      </c>
      <c r="B88" s="234"/>
      <c r="C88" s="235"/>
      <c r="D88" s="56" t="s">
        <v>146</v>
      </c>
      <c r="E88" s="60">
        <f>E89+E94+E98+E105+E109+E115+E119</f>
        <v>1981062.24</v>
      </c>
      <c r="F88" s="60">
        <f>F89+F98+F105+F109+F115+F94</f>
        <v>2504206.5100000002</v>
      </c>
      <c r="G88" s="60">
        <f>G89+G94+G98+G105+G109+G115+G119</f>
        <v>2689445.48</v>
      </c>
      <c r="H88" s="60">
        <f>H89+H94+H98+H102+H105+H109+H115+H119</f>
        <v>2693400.7299999995</v>
      </c>
      <c r="I88" s="60">
        <f>I89+I94+I98+I105+I109+I115+I119</f>
        <v>2300967.2499999995</v>
      </c>
      <c r="J88" s="62">
        <f t="shared" si="60"/>
        <v>116.14815544614083</v>
      </c>
      <c r="K88" s="62">
        <f t="shared" si="61"/>
        <v>85.429814597250811</v>
      </c>
    </row>
    <row r="89" spans="1:11" ht="15" customHeight="1" x14ac:dyDescent="0.25">
      <c r="A89" s="227" t="s">
        <v>142</v>
      </c>
      <c r="B89" s="228"/>
      <c r="C89" s="229"/>
      <c r="D89" s="108" t="s">
        <v>47</v>
      </c>
      <c r="E89" s="111">
        <f>E90</f>
        <v>1286.9100000000001</v>
      </c>
      <c r="F89" s="111">
        <f t="shared" ref="F89" si="66">F90</f>
        <v>850</v>
      </c>
      <c r="G89" s="111">
        <f t="shared" ref="G89" si="67">G90</f>
        <v>850</v>
      </c>
      <c r="H89" s="111">
        <f t="shared" ref="H89:I89" si="68">H90</f>
        <v>859.4</v>
      </c>
      <c r="I89" s="111">
        <f t="shared" si="68"/>
        <v>3071.36</v>
      </c>
      <c r="J89" s="62"/>
      <c r="K89" s="62"/>
    </row>
    <row r="90" spans="1:11" ht="15" customHeight="1" x14ac:dyDescent="0.25">
      <c r="A90" s="236">
        <v>3</v>
      </c>
      <c r="B90" s="237"/>
      <c r="C90" s="238"/>
      <c r="D90" s="55" t="s">
        <v>17</v>
      </c>
      <c r="E90" s="61">
        <f>E91+E92+E93</f>
        <v>1286.9100000000001</v>
      </c>
      <c r="F90" s="61">
        <f>F91+F92+F93</f>
        <v>850</v>
      </c>
      <c r="G90" s="61">
        <f>G91+G92+G93</f>
        <v>850</v>
      </c>
      <c r="H90" s="61">
        <f>H91+H92+H93</f>
        <v>859.4</v>
      </c>
      <c r="I90" s="61">
        <f>I91+I92+I93</f>
        <v>3071.36</v>
      </c>
      <c r="J90" s="62"/>
      <c r="K90" s="62"/>
    </row>
    <row r="91" spans="1:11" ht="15" customHeight="1" x14ac:dyDescent="0.25">
      <c r="A91" s="224">
        <v>31</v>
      </c>
      <c r="B91" s="225"/>
      <c r="C91" s="226"/>
      <c r="D91" s="55" t="s">
        <v>18</v>
      </c>
      <c r="E91" s="61">
        <v>497.52</v>
      </c>
      <c r="F91" s="59">
        <v>0</v>
      </c>
      <c r="G91" s="59">
        <v>0</v>
      </c>
      <c r="H91" s="59">
        <v>0</v>
      </c>
      <c r="I91" s="59">
        <v>0.01</v>
      </c>
      <c r="J91" s="62"/>
      <c r="K91" s="62"/>
    </row>
    <row r="92" spans="1:11" ht="15" customHeight="1" x14ac:dyDescent="0.25">
      <c r="A92" s="224">
        <v>32</v>
      </c>
      <c r="B92" s="225"/>
      <c r="C92" s="226"/>
      <c r="D92" s="55" t="s">
        <v>30</v>
      </c>
      <c r="E92" s="61">
        <v>769.46</v>
      </c>
      <c r="F92" s="59">
        <v>850</v>
      </c>
      <c r="G92" s="59">
        <v>850</v>
      </c>
      <c r="H92" s="59">
        <v>850</v>
      </c>
      <c r="I92" s="59">
        <v>3061.95</v>
      </c>
      <c r="J92" s="62"/>
      <c r="K92" s="62"/>
    </row>
    <row r="93" spans="1:11" ht="15" customHeight="1" x14ac:dyDescent="0.25">
      <c r="A93" s="224">
        <v>34</v>
      </c>
      <c r="B93" s="225"/>
      <c r="C93" s="226"/>
      <c r="D93" s="58" t="s">
        <v>57</v>
      </c>
      <c r="E93" s="61">
        <v>19.93</v>
      </c>
      <c r="F93" s="59">
        <v>0</v>
      </c>
      <c r="G93" s="59">
        <v>0</v>
      </c>
      <c r="H93" s="59">
        <v>9.4</v>
      </c>
      <c r="I93" s="59">
        <v>9.4</v>
      </c>
      <c r="J93" s="62"/>
      <c r="K93" s="62"/>
    </row>
    <row r="94" spans="1:11" ht="24.75" customHeight="1" x14ac:dyDescent="0.25">
      <c r="A94" s="227" t="s">
        <v>150</v>
      </c>
      <c r="B94" s="228"/>
      <c r="C94" s="229"/>
      <c r="D94" s="144" t="s">
        <v>193</v>
      </c>
      <c r="E94" s="111">
        <f>E95</f>
        <v>7041.92</v>
      </c>
      <c r="F94" s="111">
        <f t="shared" ref="F94:I94" si="69">F95</f>
        <v>0</v>
      </c>
      <c r="G94" s="111">
        <f t="shared" si="69"/>
        <v>7635.88</v>
      </c>
      <c r="H94" s="111">
        <f t="shared" si="69"/>
        <v>7635.89</v>
      </c>
      <c r="I94" s="111">
        <f t="shared" si="69"/>
        <v>2400.1</v>
      </c>
      <c r="J94" s="62"/>
      <c r="K94" s="62"/>
    </row>
    <row r="95" spans="1:11" ht="15" customHeight="1" x14ac:dyDescent="0.25">
      <c r="A95" s="236">
        <v>3</v>
      </c>
      <c r="B95" s="237"/>
      <c r="C95" s="238"/>
      <c r="D95" s="58" t="s">
        <v>17</v>
      </c>
      <c r="E95" s="61">
        <f>E96+E97</f>
        <v>7041.92</v>
      </c>
      <c r="F95" s="61">
        <f t="shared" ref="F95:H95" si="70">F96+F97</f>
        <v>0</v>
      </c>
      <c r="G95" s="61">
        <f t="shared" si="70"/>
        <v>7635.88</v>
      </c>
      <c r="H95" s="61">
        <f t="shared" si="70"/>
        <v>7635.89</v>
      </c>
      <c r="I95" s="61">
        <f t="shared" ref="I95" si="71">I96+I97</f>
        <v>2400.1</v>
      </c>
      <c r="J95" s="62"/>
      <c r="K95" s="62"/>
    </row>
    <row r="96" spans="1:11" ht="15" customHeight="1" x14ac:dyDescent="0.25">
      <c r="A96" s="224">
        <v>31</v>
      </c>
      <c r="B96" s="225"/>
      <c r="C96" s="226"/>
      <c r="D96" s="58" t="s">
        <v>18</v>
      </c>
      <c r="E96" s="61">
        <v>0</v>
      </c>
      <c r="F96" s="59">
        <v>0</v>
      </c>
      <c r="G96" s="59">
        <v>0</v>
      </c>
      <c r="H96" s="59">
        <v>0.01</v>
      </c>
      <c r="I96" s="59">
        <v>0</v>
      </c>
      <c r="J96" s="62"/>
      <c r="K96" s="62"/>
    </row>
    <row r="97" spans="1:11" ht="15" customHeight="1" x14ac:dyDescent="0.25">
      <c r="A97" s="224">
        <v>32</v>
      </c>
      <c r="B97" s="225"/>
      <c r="C97" s="226"/>
      <c r="D97" s="58" t="s">
        <v>30</v>
      </c>
      <c r="E97" s="61">
        <v>7041.92</v>
      </c>
      <c r="F97" s="59">
        <v>0</v>
      </c>
      <c r="G97" s="59">
        <v>7635.88</v>
      </c>
      <c r="H97" s="59">
        <v>7635.88</v>
      </c>
      <c r="I97" s="59">
        <v>2400.1</v>
      </c>
      <c r="J97" s="62"/>
      <c r="K97" s="62"/>
    </row>
    <row r="98" spans="1:11" ht="15" customHeight="1" x14ac:dyDescent="0.25">
      <c r="A98" s="227" t="s">
        <v>136</v>
      </c>
      <c r="B98" s="228"/>
      <c r="C98" s="229"/>
      <c r="D98" s="110" t="s">
        <v>137</v>
      </c>
      <c r="E98" s="111">
        <f>E99</f>
        <v>84417.47</v>
      </c>
      <c r="F98" s="111">
        <f t="shared" ref="F98" si="72">F99</f>
        <v>87554.16</v>
      </c>
      <c r="G98" s="111">
        <f t="shared" ref="G98" si="73">G99</f>
        <v>84604</v>
      </c>
      <c r="H98" s="111">
        <f t="shared" ref="H98" si="74">H99</f>
        <v>88597.56</v>
      </c>
      <c r="I98" s="111">
        <f>I99</f>
        <v>88512.180000000008</v>
      </c>
      <c r="J98" s="62"/>
      <c r="K98" s="62"/>
    </row>
    <row r="99" spans="1:11" ht="15" customHeight="1" x14ac:dyDescent="0.25">
      <c r="A99" s="236">
        <v>3</v>
      </c>
      <c r="B99" s="237"/>
      <c r="C99" s="238"/>
      <c r="D99" s="55" t="s">
        <v>17</v>
      </c>
      <c r="E99" s="61">
        <f>E100+E101</f>
        <v>84417.47</v>
      </c>
      <c r="F99" s="61">
        <f t="shared" ref="F99" si="75">F100+F101</f>
        <v>87554.16</v>
      </c>
      <c r="G99" s="61">
        <f t="shared" ref="G99" si="76">G100+G101</f>
        <v>84604</v>
      </c>
      <c r="H99" s="61">
        <f t="shared" ref="H99" si="77">H100+H101</f>
        <v>88597.56</v>
      </c>
      <c r="I99" s="61">
        <f t="shared" ref="I99" si="78">I100+I101</f>
        <v>88512.180000000008</v>
      </c>
      <c r="J99" s="62"/>
      <c r="K99" s="62"/>
    </row>
    <row r="100" spans="1:11" ht="15" customHeight="1" x14ac:dyDescent="0.25">
      <c r="A100" s="224">
        <v>32</v>
      </c>
      <c r="B100" s="225"/>
      <c r="C100" s="226"/>
      <c r="D100" s="55" t="s">
        <v>30</v>
      </c>
      <c r="E100" s="61">
        <v>83718.44</v>
      </c>
      <c r="F100" s="59">
        <v>86854.16</v>
      </c>
      <c r="G100" s="59">
        <v>83900</v>
      </c>
      <c r="H100" s="59">
        <v>87893.56</v>
      </c>
      <c r="I100" s="59">
        <v>87864.72</v>
      </c>
      <c r="J100" s="62"/>
      <c r="K100" s="62"/>
    </row>
    <row r="101" spans="1:11" ht="15" customHeight="1" x14ac:dyDescent="0.25">
      <c r="A101" s="224">
        <v>34</v>
      </c>
      <c r="B101" s="225"/>
      <c r="C101" s="226"/>
      <c r="D101" s="55" t="s">
        <v>57</v>
      </c>
      <c r="E101" s="61">
        <v>699.03</v>
      </c>
      <c r="F101" s="59">
        <v>700</v>
      </c>
      <c r="G101" s="59">
        <v>704</v>
      </c>
      <c r="H101" s="59">
        <v>704</v>
      </c>
      <c r="I101" s="59">
        <v>647.46</v>
      </c>
      <c r="J101" s="62"/>
      <c r="K101" s="62"/>
    </row>
    <row r="102" spans="1:11" ht="26.25" customHeight="1" x14ac:dyDescent="0.25">
      <c r="A102" s="230" t="s">
        <v>147</v>
      </c>
      <c r="B102" s="231"/>
      <c r="C102" s="232"/>
      <c r="D102" s="174" t="s">
        <v>44</v>
      </c>
      <c r="E102" s="109">
        <f>E103</f>
        <v>0</v>
      </c>
      <c r="F102" s="146">
        <f>F103</f>
        <v>0</v>
      </c>
      <c r="G102" s="146">
        <f>G103</f>
        <v>0</v>
      </c>
      <c r="H102" s="146">
        <f>H103</f>
        <v>91.23</v>
      </c>
      <c r="I102" s="146">
        <f>I103</f>
        <v>0</v>
      </c>
      <c r="J102" s="62"/>
      <c r="K102" s="62"/>
    </row>
    <row r="103" spans="1:11" ht="15" customHeight="1" x14ac:dyDescent="0.25">
      <c r="A103" s="171">
        <v>3</v>
      </c>
      <c r="B103" s="172"/>
      <c r="C103" s="173"/>
      <c r="D103" s="170" t="s">
        <v>17</v>
      </c>
      <c r="E103" s="61">
        <v>0</v>
      </c>
      <c r="F103" s="105">
        <v>0</v>
      </c>
      <c r="G103" s="105">
        <v>0</v>
      </c>
      <c r="H103" s="105">
        <f>H104</f>
        <v>91.23</v>
      </c>
      <c r="I103" s="105">
        <f>I104</f>
        <v>0</v>
      </c>
      <c r="J103" s="62"/>
      <c r="K103" s="62"/>
    </row>
    <row r="104" spans="1:11" ht="15" customHeight="1" x14ac:dyDescent="0.25">
      <c r="A104" s="171">
        <v>32</v>
      </c>
      <c r="B104" s="172"/>
      <c r="C104" s="173"/>
      <c r="D104" s="170" t="s">
        <v>30</v>
      </c>
      <c r="E104" s="61">
        <v>0</v>
      </c>
      <c r="F104" s="105">
        <v>0</v>
      </c>
      <c r="G104" s="105">
        <v>0</v>
      </c>
      <c r="H104" s="105">
        <v>91.23</v>
      </c>
      <c r="I104" s="105">
        <v>0</v>
      </c>
      <c r="J104" s="62"/>
      <c r="K104" s="62"/>
    </row>
    <row r="105" spans="1:11" ht="15" customHeight="1" x14ac:dyDescent="0.25">
      <c r="A105" s="227" t="s">
        <v>190</v>
      </c>
      <c r="B105" s="228"/>
      <c r="C105" s="229"/>
      <c r="D105" s="108" t="s">
        <v>194</v>
      </c>
      <c r="E105" s="111">
        <f>E106</f>
        <v>0</v>
      </c>
      <c r="F105" s="111">
        <f t="shared" ref="F105" si="79">F106</f>
        <v>0</v>
      </c>
      <c r="G105" s="111">
        <f t="shared" ref="G105" si="80">G106</f>
        <v>2847.74</v>
      </c>
      <c r="H105" s="111">
        <f t="shared" ref="H105:I105" si="81">H106</f>
        <v>2847.74</v>
      </c>
      <c r="I105" s="111">
        <f t="shared" si="81"/>
        <v>2847.74</v>
      </c>
      <c r="J105" s="62"/>
      <c r="K105" s="62"/>
    </row>
    <row r="106" spans="1:11" ht="15" customHeight="1" x14ac:dyDescent="0.25">
      <c r="A106" s="236">
        <v>3</v>
      </c>
      <c r="B106" s="237"/>
      <c r="C106" s="238"/>
      <c r="D106" s="55" t="s">
        <v>17</v>
      </c>
      <c r="E106" s="61">
        <f>E107+E108</f>
        <v>0</v>
      </c>
      <c r="F106" s="61">
        <f t="shared" ref="F106" si="82">F107+F108</f>
        <v>0</v>
      </c>
      <c r="G106" s="61">
        <f t="shared" ref="G106" si="83">G107+G108</f>
        <v>2847.74</v>
      </c>
      <c r="H106" s="61">
        <f t="shared" ref="H106" si="84">H107+H108</f>
        <v>2847.74</v>
      </c>
      <c r="I106" s="61">
        <f t="shared" ref="I106" si="85">I107+I108</f>
        <v>2847.74</v>
      </c>
      <c r="J106" s="62"/>
      <c r="K106" s="62"/>
    </row>
    <row r="107" spans="1:11" ht="15" customHeight="1" x14ac:dyDescent="0.25">
      <c r="A107" s="224">
        <v>32</v>
      </c>
      <c r="B107" s="225"/>
      <c r="C107" s="226"/>
      <c r="D107" s="55" t="s">
        <v>30</v>
      </c>
      <c r="E107" s="61">
        <v>0</v>
      </c>
      <c r="F107" s="59">
        <v>0</v>
      </c>
      <c r="G107" s="59">
        <v>2847.74</v>
      </c>
      <c r="H107" s="59">
        <v>2847.74</v>
      </c>
      <c r="I107" s="59">
        <v>2847.74</v>
      </c>
      <c r="J107" s="62"/>
      <c r="K107" s="62"/>
    </row>
    <row r="108" spans="1:11" ht="15" customHeight="1" x14ac:dyDescent="0.25">
      <c r="A108" s="224">
        <v>38</v>
      </c>
      <c r="B108" s="225"/>
      <c r="C108" s="226"/>
      <c r="D108" s="55" t="s">
        <v>58</v>
      </c>
      <c r="E108" s="61">
        <v>0</v>
      </c>
      <c r="F108" s="59">
        <v>0</v>
      </c>
      <c r="G108" s="59">
        <v>0</v>
      </c>
      <c r="H108" s="59">
        <v>0</v>
      </c>
      <c r="I108" s="59">
        <v>0</v>
      </c>
      <c r="J108" s="62"/>
      <c r="K108" s="62"/>
    </row>
    <row r="109" spans="1:11" ht="15" customHeight="1" x14ac:dyDescent="0.25">
      <c r="A109" s="227" t="s">
        <v>143</v>
      </c>
      <c r="B109" s="228"/>
      <c r="C109" s="229"/>
      <c r="D109" s="108" t="s">
        <v>144</v>
      </c>
      <c r="E109" s="111">
        <f>E110</f>
        <v>1886698.52</v>
      </c>
      <c r="F109" s="111">
        <f t="shared" ref="F109:I109" si="86">F110</f>
        <v>2415302.35</v>
      </c>
      <c r="G109" s="111">
        <f t="shared" si="86"/>
        <v>2592068.9099999997</v>
      </c>
      <c r="H109" s="111">
        <f t="shared" si="86"/>
        <v>2592068.9099999997</v>
      </c>
      <c r="I109" s="111">
        <f t="shared" si="86"/>
        <v>2203835.8699999996</v>
      </c>
      <c r="J109" s="62"/>
      <c r="K109" s="62"/>
    </row>
    <row r="110" spans="1:11" ht="15" customHeight="1" x14ac:dyDescent="0.25">
      <c r="A110" s="236">
        <v>3</v>
      </c>
      <c r="B110" s="237"/>
      <c r="C110" s="238"/>
      <c r="D110" s="58" t="s">
        <v>17</v>
      </c>
      <c r="E110" s="61">
        <f>E111+E112+E114+E113</f>
        <v>1886698.52</v>
      </c>
      <c r="F110" s="61">
        <f t="shared" ref="F110:I110" si="87">F111+F112+F114+F113</f>
        <v>2415302.35</v>
      </c>
      <c r="G110" s="61">
        <f t="shared" si="87"/>
        <v>2592068.9099999997</v>
      </c>
      <c r="H110" s="61">
        <f t="shared" si="87"/>
        <v>2592068.9099999997</v>
      </c>
      <c r="I110" s="61">
        <f t="shared" si="87"/>
        <v>2203835.8699999996</v>
      </c>
      <c r="J110" s="62"/>
      <c r="K110" s="62"/>
    </row>
    <row r="111" spans="1:11" ht="15" customHeight="1" x14ac:dyDescent="0.25">
      <c r="A111" s="224">
        <v>31</v>
      </c>
      <c r="B111" s="225"/>
      <c r="C111" s="226"/>
      <c r="D111" s="58" t="s">
        <v>18</v>
      </c>
      <c r="E111" s="61">
        <v>1844340.79</v>
      </c>
      <c r="F111" s="59">
        <v>2363385.2000000002</v>
      </c>
      <c r="G111" s="59">
        <v>2530535.34</v>
      </c>
      <c r="H111" s="59">
        <v>2530535.34</v>
      </c>
      <c r="I111" s="59">
        <v>2158376.2999999998</v>
      </c>
      <c r="J111" s="62"/>
      <c r="K111" s="62"/>
    </row>
    <row r="112" spans="1:11" ht="15" customHeight="1" x14ac:dyDescent="0.25">
      <c r="A112" s="224">
        <v>32</v>
      </c>
      <c r="B112" s="225"/>
      <c r="C112" s="226"/>
      <c r="D112" s="58" t="s">
        <v>30</v>
      </c>
      <c r="E112" s="61">
        <v>42357.73</v>
      </c>
      <c r="F112" s="59">
        <v>51917.15</v>
      </c>
      <c r="G112" s="59">
        <v>61533.57</v>
      </c>
      <c r="H112" s="59">
        <v>61533.57</v>
      </c>
      <c r="I112" s="59">
        <v>45459.57</v>
      </c>
      <c r="J112" s="62"/>
      <c r="K112" s="62"/>
    </row>
    <row r="113" spans="1:11" ht="15" customHeight="1" x14ac:dyDescent="0.25">
      <c r="A113" s="224">
        <v>34</v>
      </c>
      <c r="B113" s="225"/>
      <c r="C113" s="226"/>
      <c r="D113" s="58" t="s">
        <v>57</v>
      </c>
      <c r="E113" s="61">
        <v>0</v>
      </c>
      <c r="F113" s="59">
        <v>0</v>
      </c>
      <c r="G113" s="59">
        <v>0</v>
      </c>
      <c r="H113" s="59">
        <v>0</v>
      </c>
      <c r="I113" s="59">
        <v>0</v>
      </c>
      <c r="J113" s="62"/>
      <c r="K113" s="62"/>
    </row>
    <row r="114" spans="1:11" ht="15" customHeight="1" x14ac:dyDescent="0.25">
      <c r="A114" s="224">
        <v>37</v>
      </c>
      <c r="B114" s="225"/>
      <c r="C114" s="226"/>
      <c r="D114" s="58" t="s">
        <v>152</v>
      </c>
      <c r="E114" s="61">
        <v>0</v>
      </c>
      <c r="F114" s="59">
        <v>0</v>
      </c>
      <c r="G114" s="59">
        <v>0</v>
      </c>
      <c r="H114" s="59">
        <v>0</v>
      </c>
      <c r="I114" s="59">
        <v>0</v>
      </c>
      <c r="J114" s="62"/>
      <c r="K114" s="62"/>
    </row>
    <row r="115" spans="1:11" ht="15" customHeight="1" x14ac:dyDescent="0.25">
      <c r="A115" s="227" t="s">
        <v>148</v>
      </c>
      <c r="B115" s="228"/>
      <c r="C115" s="229"/>
      <c r="D115" s="108" t="s">
        <v>149</v>
      </c>
      <c r="E115" s="111">
        <f>E116</f>
        <v>0</v>
      </c>
      <c r="F115" s="111">
        <f t="shared" ref="F115:H115" si="88">F116</f>
        <v>500</v>
      </c>
      <c r="G115" s="111">
        <f t="shared" si="88"/>
        <v>1138.95</v>
      </c>
      <c r="H115" s="111">
        <f t="shared" si="88"/>
        <v>1000</v>
      </c>
      <c r="I115" s="111">
        <v>0</v>
      </c>
      <c r="J115" s="62"/>
      <c r="K115" s="62"/>
    </row>
    <row r="116" spans="1:11" ht="15" customHeight="1" x14ac:dyDescent="0.25">
      <c r="A116" s="236">
        <v>3</v>
      </c>
      <c r="B116" s="237"/>
      <c r="C116" s="238"/>
      <c r="D116" s="58" t="s">
        <v>17</v>
      </c>
      <c r="E116" s="61">
        <f>E117+E118</f>
        <v>0</v>
      </c>
      <c r="F116" s="61">
        <f t="shared" ref="F116:H116" si="89">F117+F118</f>
        <v>500</v>
      </c>
      <c r="G116" s="61">
        <f t="shared" si="89"/>
        <v>1138.95</v>
      </c>
      <c r="H116" s="61">
        <f t="shared" si="89"/>
        <v>1000</v>
      </c>
      <c r="I116" s="61">
        <f t="shared" ref="I116" si="90">I117+I118</f>
        <v>0</v>
      </c>
      <c r="J116" s="62"/>
      <c r="K116" s="62"/>
    </row>
    <row r="117" spans="1:11" ht="15" customHeight="1" x14ac:dyDescent="0.25">
      <c r="A117" s="224">
        <v>31</v>
      </c>
      <c r="B117" s="225"/>
      <c r="C117" s="226"/>
      <c r="D117" s="58" t="s">
        <v>18</v>
      </c>
      <c r="E117" s="61">
        <v>0</v>
      </c>
      <c r="F117" s="59">
        <v>0</v>
      </c>
      <c r="G117" s="59">
        <v>0</v>
      </c>
      <c r="H117" s="59">
        <v>0</v>
      </c>
      <c r="I117" s="59">
        <v>0</v>
      </c>
      <c r="J117" s="62"/>
      <c r="K117" s="62"/>
    </row>
    <row r="118" spans="1:11" ht="15" customHeight="1" x14ac:dyDescent="0.25">
      <c r="A118" s="224">
        <v>32</v>
      </c>
      <c r="B118" s="225"/>
      <c r="C118" s="226"/>
      <c r="D118" s="58" t="s">
        <v>30</v>
      </c>
      <c r="E118" s="61">
        <v>0</v>
      </c>
      <c r="F118" s="59">
        <v>500</v>
      </c>
      <c r="G118" s="59">
        <v>1138.95</v>
      </c>
      <c r="H118" s="59">
        <v>1000</v>
      </c>
      <c r="I118" s="59">
        <v>0</v>
      </c>
      <c r="J118" s="62"/>
      <c r="K118" s="62"/>
    </row>
    <row r="119" spans="1:11" ht="15" customHeight="1" x14ac:dyDescent="0.25">
      <c r="A119" s="239" t="s">
        <v>191</v>
      </c>
      <c r="B119" s="240"/>
      <c r="C119" s="241"/>
      <c r="D119" s="145" t="s">
        <v>192</v>
      </c>
      <c r="E119" s="140">
        <f t="shared" ref="E119:I119" si="91">E120</f>
        <v>1617.42</v>
      </c>
      <c r="F119" s="141">
        <f t="shared" si="91"/>
        <v>0</v>
      </c>
      <c r="G119" s="141">
        <f t="shared" si="91"/>
        <v>300</v>
      </c>
      <c r="H119" s="141">
        <f>H120</f>
        <v>300</v>
      </c>
      <c r="I119" s="141">
        <f t="shared" si="91"/>
        <v>300</v>
      </c>
      <c r="J119" s="62"/>
      <c r="K119" s="62"/>
    </row>
    <row r="120" spans="1:11" ht="15" customHeight="1" x14ac:dyDescent="0.25">
      <c r="A120" s="129">
        <v>3</v>
      </c>
      <c r="B120" s="130"/>
      <c r="C120" s="131"/>
      <c r="D120" s="132" t="s">
        <v>17</v>
      </c>
      <c r="E120" s="61">
        <f>E121</f>
        <v>1617.42</v>
      </c>
      <c r="F120" s="105">
        <v>0</v>
      </c>
      <c r="G120" s="105">
        <f>G121</f>
        <v>300</v>
      </c>
      <c r="H120" s="105">
        <f>H121</f>
        <v>300</v>
      </c>
      <c r="I120" s="105">
        <f>I121</f>
        <v>300</v>
      </c>
      <c r="J120" s="62"/>
      <c r="K120" s="62"/>
    </row>
    <row r="121" spans="1:11" ht="15" customHeight="1" x14ac:dyDescent="0.25">
      <c r="A121" s="129">
        <v>32</v>
      </c>
      <c r="B121" s="130"/>
      <c r="C121" s="131"/>
      <c r="D121" s="132" t="s">
        <v>30</v>
      </c>
      <c r="E121" s="61">
        <v>1617.42</v>
      </c>
      <c r="F121" s="105">
        <v>0</v>
      </c>
      <c r="G121" s="105">
        <v>300</v>
      </c>
      <c r="H121" s="105">
        <v>300</v>
      </c>
      <c r="I121" s="105">
        <v>300</v>
      </c>
      <c r="J121" s="62"/>
      <c r="K121" s="62"/>
    </row>
    <row r="122" spans="1:11" ht="25.5" customHeight="1" x14ac:dyDescent="0.25">
      <c r="A122" s="233" t="s">
        <v>157</v>
      </c>
      <c r="B122" s="234"/>
      <c r="C122" s="235"/>
      <c r="D122" s="57" t="s">
        <v>158</v>
      </c>
      <c r="E122" s="60">
        <f>E123+E128+E133+E138+E143+E146+E149+E152+E155</f>
        <v>86501.21</v>
      </c>
      <c r="F122" s="60">
        <f t="shared" ref="F122" si="92">F123+F128+F133+F138+F143+F146+F152+F155</f>
        <v>11300</v>
      </c>
      <c r="G122" s="60">
        <f>G123+G128+G133+G138+G143+G146+G149+G152+G155</f>
        <v>55242.84</v>
      </c>
      <c r="H122" s="60">
        <f>H123+H126+H128+H133+H138+H143+H146+H149+H152+H155</f>
        <v>118440.4</v>
      </c>
      <c r="I122" s="60">
        <f>I123+I126+I128+I133+I138+I143+I146+I149+I152+I155</f>
        <v>111748.22</v>
      </c>
      <c r="J122" s="62">
        <f t="shared" si="60"/>
        <v>129.18688651869726</v>
      </c>
      <c r="K122" s="62">
        <f t="shared" si="61"/>
        <v>94.349748903245853</v>
      </c>
    </row>
    <row r="123" spans="1:11" ht="15.75" customHeight="1" x14ac:dyDescent="0.25">
      <c r="A123" s="230" t="s">
        <v>125</v>
      </c>
      <c r="B123" s="231"/>
      <c r="C123" s="232"/>
      <c r="D123" s="112" t="s">
        <v>13</v>
      </c>
      <c r="E123" s="109">
        <f>E125</f>
        <v>13267.43</v>
      </c>
      <c r="F123" s="109">
        <f t="shared" ref="F123:G123" si="93">F125</f>
        <v>0</v>
      </c>
      <c r="G123" s="109">
        <f t="shared" si="93"/>
        <v>0</v>
      </c>
      <c r="H123" s="109">
        <f>H124+H125</f>
        <v>44197.5</v>
      </c>
      <c r="I123" s="109">
        <f>I124+I125</f>
        <v>44197.5</v>
      </c>
      <c r="J123" s="62"/>
      <c r="K123" s="62"/>
    </row>
    <row r="124" spans="1:11" s="183" customFormat="1" ht="15.75" customHeight="1" x14ac:dyDescent="0.25">
      <c r="A124" s="175">
        <v>32</v>
      </c>
      <c r="B124" s="176"/>
      <c r="C124" s="177"/>
      <c r="D124" s="177" t="s">
        <v>30</v>
      </c>
      <c r="E124" s="61">
        <v>0</v>
      </c>
      <c r="F124" s="61">
        <v>0</v>
      </c>
      <c r="G124" s="61">
        <v>0</v>
      </c>
      <c r="H124" s="61">
        <v>1447.5</v>
      </c>
      <c r="I124" s="61">
        <v>1447.5</v>
      </c>
      <c r="J124" s="60"/>
      <c r="K124" s="60"/>
    </row>
    <row r="125" spans="1:11" ht="24.75" customHeight="1" x14ac:dyDescent="0.25">
      <c r="A125" s="98">
        <v>45</v>
      </c>
      <c r="B125" s="103"/>
      <c r="C125" s="104"/>
      <c r="D125" s="143" t="s">
        <v>210</v>
      </c>
      <c r="E125" s="61">
        <v>13267.43</v>
      </c>
      <c r="F125" s="61">
        <v>0</v>
      </c>
      <c r="G125" s="61">
        <v>0</v>
      </c>
      <c r="H125" s="61">
        <v>42750</v>
      </c>
      <c r="I125" s="61">
        <v>42750</v>
      </c>
      <c r="J125" s="62"/>
      <c r="K125" s="62"/>
    </row>
    <row r="126" spans="1:11" ht="16.5" customHeight="1" x14ac:dyDescent="0.25">
      <c r="A126" s="230" t="s">
        <v>176</v>
      </c>
      <c r="B126" s="231"/>
      <c r="C126" s="232"/>
      <c r="D126" s="184"/>
      <c r="E126" s="109">
        <f>E127</f>
        <v>0</v>
      </c>
      <c r="F126" s="109">
        <f>F127</f>
        <v>0</v>
      </c>
      <c r="G126" s="109">
        <f>G127</f>
        <v>0</v>
      </c>
      <c r="H126" s="109">
        <f>H127</f>
        <v>19000</v>
      </c>
      <c r="I126" s="109">
        <f>I127</f>
        <v>19000</v>
      </c>
      <c r="J126" s="62"/>
      <c r="K126" s="62"/>
    </row>
    <row r="127" spans="1:11" ht="25.5" customHeight="1" x14ac:dyDescent="0.25">
      <c r="A127" s="175">
        <v>45</v>
      </c>
      <c r="B127" s="178"/>
      <c r="C127" s="179"/>
      <c r="D127" s="143" t="s">
        <v>229</v>
      </c>
      <c r="E127" s="61">
        <v>0</v>
      </c>
      <c r="F127" s="61">
        <v>0</v>
      </c>
      <c r="G127" s="61">
        <v>0</v>
      </c>
      <c r="H127" s="61">
        <v>19000</v>
      </c>
      <c r="I127" s="61">
        <v>19000</v>
      </c>
      <c r="J127" s="62"/>
      <c r="K127" s="62"/>
    </row>
    <row r="128" spans="1:11" ht="15" customHeight="1" x14ac:dyDescent="0.25">
      <c r="A128" s="227" t="s">
        <v>142</v>
      </c>
      <c r="B128" s="228"/>
      <c r="C128" s="229"/>
      <c r="D128" s="108" t="s">
        <v>47</v>
      </c>
      <c r="E128" s="111">
        <f>E129+E131</f>
        <v>3522.1099999999997</v>
      </c>
      <c r="F128" s="111">
        <f t="shared" ref="F128:H128" si="94">F129+F131</f>
        <v>11300</v>
      </c>
      <c r="G128" s="111">
        <f>G129+G131</f>
        <v>11300</v>
      </c>
      <c r="H128" s="111">
        <f t="shared" si="94"/>
        <v>11300</v>
      </c>
      <c r="I128" s="111">
        <f t="shared" ref="I128" si="95">I129+I131</f>
        <v>1065.51</v>
      </c>
      <c r="J128" s="62"/>
      <c r="K128" s="62"/>
    </row>
    <row r="129" spans="1:11" x14ac:dyDescent="0.25">
      <c r="A129" s="236">
        <v>3</v>
      </c>
      <c r="B129" s="237"/>
      <c r="C129" s="238"/>
      <c r="D129" s="58" t="s">
        <v>17</v>
      </c>
      <c r="E129" s="61">
        <f>E130</f>
        <v>2953.45</v>
      </c>
      <c r="F129" s="61">
        <f t="shared" ref="F129:I129" si="96">F130</f>
        <v>4650</v>
      </c>
      <c r="G129" s="61">
        <f t="shared" si="96"/>
        <v>4650</v>
      </c>
      <c r="H129" s="61">
        <f t="shared" si="96"/>
        <v>4650</v>
      </c>
      <c r="I129" s="61">
        <f t="shared" si="96"/>
        <v>252.45</v>
      </c>
      <c r="J129" s="62"/>
      <c r="K129" s="62"/>
    </row>
    <row r="130" spans="1:11" x14ac:dyDescent="0.25">
      <c r="A130" s="224">
        <v>32</v>
      </c>
      <c r="B130" s="225"/>
      <c r="C130" s="226"/>
      <c r="D130" s="58" t="s">
        <v>30</v>
      </c>
      <c r="E130" s="61">
        <v>2953.45</v>
      </c>
      <c r="F130" s="59">
        <v>4650</v>
      </c>
      <c r="G130" s="59">
        <v>4650</v>
      </c>
      <c r="H130" s="59">
        <v>4650</v>
      </c>
      <c r="I130" s="59">
        <v>252.45</v>
      </c>
      <c r="J130" s="62"/>
      <c r="K130" s="62"/>
    </row>
    <row r="131" spans="1:11" x14ac:dyDescent="0.25">
      <c r="A131" s="236">
        <v>4</v>
      </c>
      <c r="B131" s="237"/>
      <c r="C131" s="238"/>
      <c r="D131" s="58" t="s">
        <v>154</v>
      </c>
      <c r="E131" s="61">
        <f>E132</f>
        <v>568.66</v>
      </c>
      <c r="F131" s="61">
        <f t="shared" ref="F131:G131" si="97">F132</f>
        <v>6650</v>
      </c>
      <c r="G131" s="61">
        <f t="shared" si="97"/>
        <v>6650</v>
      </c>
      <c r="H131" s="61">
        <f>H132</f>
        <v>6650</v>
      </c>
      <c r="I131" s="61">
        <f>I132</f>
        <v>813.06</v>
      </c>
      <c r="J131" s="62"/>
      <c r="K131" s="62"/>
    </row>
    <row r="132" spans="1:11" x14ac:dyDescent="0.25">
      <c r="A132" s="224">
        <v>42</v>
      </c>
      <c r="B132" s="225"/>
      <c r="C132" s="226"/>
      <c r="D132" s="58" t="s">
        <v>153</v>
      </c>
      <c r="E132" s="61">
        <v>568.66</v>
      </c>
      <c r="F132" s="59">
        <v>6650</v>
      </c>
      <c r="G132" s="59">
        <v>6650</v>
      </c>
      <c r="H132" s="59">
        <v>6650</v>
      </c>
      <c r="I132" s="59">
        <v>813.06</v>
      </c>
      <c r="J132" s="62"/>
      <c r="K132" s="62"/>
    </row>
    <row r="133" spans="1:11" ht="15" customHeight="1" x14ac:dyDescent="0.25">
      <c r="A133" s="227" t="s">
        <v>150</v>
      </c>
      <c r="B133" s="228"/>
      <c r="C133" s="229"/>
      <c r="D133" s="108" t="s">
        <v>173</v>
      </c>
      <c r="E133" s="111">
        <f>E134+E136</f>
        <v>10363.43</v>
      </c>
      <c r="F133" s="111">
        <f t="shared" ref="F133:H133" si="98">F134+F136</f>
        <v>0</v>
      </c>
      <c r="G133" s="111">
        <f>G134+G136</f>
        <v>10000</v>
      </c>
      <c r="H133" s="111">
        <f t="shared" si="98"/>
        <v>10000.060000000001</v>
      </c>
      <c r="I133" s="111">
        <f t="shared" ref="I133" si="99">I134+I136</f>
        <v>13542.37</v>
      </c>
      <c r="J133" s="62"/>
      <c r="K133" s="62"/>
    </row>
    <row r="134" spans="1:11" x14ac:dyDescent="0.25">
      <c r="A134" s="236">
        <v>3</v>
      </c>
      <c r="B134" s="237"/>
      <c r="C134" s="238"/>
      <c r="D134" s="58" t="s">
        <v>17</v>
      </c>
      <c r="E134" s="61">
        <f>E135</f>
        <v>1663.75</v>
      </c>
      <c r="F134" s="61">
        <f t="shared" ref="F134:I134" si="100">F135</f>
        <v>0</v>
      </c>
      <c r="G134" s="61">
        <f t="shared" si="100"/>
        <v>5000</v>
      </c>
      <c r="H134" s="61">
        <f t="shared" si="100"/>
        <v>5000</v>
      </c>
      <c r="I134" s="61">
        <f t="shared" si="100"/>
        <v>10373.030000000001</v>
      </c>
      <c r="J134" s="62"/>
      <c r="K134" s="62"/>
    </row>
    <row r="135" spans="1:11" x14ac:dyDescent="0.25">
      <c r="A135" s="224">
        <v>32</v>
      </c>
      <c r="B135" s="225"/>
      <c r="C135" s="226"/>
      <c r="D135" s="58" t="s">
        <v>30</v>
      </c>
      <c r="E135" s="61">
        <v>1663.75</v>
      </c>
      <c r="F135" s="59">
        <v>0</v>
      </c>
      <c r="G135" s="59">
        <v>5000</v>
      </c>
      <c r="H135" s="59">
        <v>5000</v>
      </c>
      <c r="I135" s="59">
        <v>10373.030000000001</v>
      </c>
      <c r="J135" s="62"/>
      <c r="K135" s="62"/>
    </row>
    <row r="136" spans="1:11" x14ac:dyDescent="0.25">
      <c r="A136" s="236">
        <v>4</v>
      </c>
      <c r="B136" s="237"/>
      <c r="C136" s="238"/>
      <c r="D136" s="58" t="s">
        <v>154</v>
      </c>
      <c r="E136" s="61">
        <f>E137</f>
        <v>8699.68</v>
      </c>
      <c r="F136" s="61">
        <f t="shared" ref="F136:I136" si="101">F137</f>
        <v>0</v>
      </c>
      <c r="G136" s="61">
        <f t="shared" si="101"/>
        <v>5000</v>
      </c>
      <c r="H136" s="61">
        <f t="shared" si="101"/>
        <v>5000.0600000000004</v>
      </c>
      <c r="I136" s="61">
        <f t="shared" si="101"/>
        <v>3169.34</v>
      </c>
      <c r="J136" s="62"/>
      <c r="K136" s="62"/>
    </row>
    <row r="137" spans="1:11" x14ac:dyDescent="0.25">
      <c r="A137" s="224">
        <v>42</v>
      </c>
      <c r="B137" s="225"/>
      <c r="C137" s="226"/>
      <c r="D137" s="58" t="s">
        <v>153</v>
      </c>
      <c r="E137" s="61">
        <v>8699.68</v>
      </c>
      <c r="F137" s="59">
        <v>0</v>
      </c>
      <c r="G137" s="59">
        <v>5000</v>
      </c>
      <c r="H137" s="59">
        <v>5000.0600000000004</v>
      </c>
      <c r="I137" s="59">
        <v>3169.34</v>
      </c>
      <c r="J137" s="62"/>
      <c r="K137" s="62"/>
    </row>
    <row r="138" spans="1:11" ht="15" customHeight="1" x14ac:dyDescent="0.25">
      <c r="A138" s="227" t="s">
        <v>136</v>
      </c>
      <c r="B138" s="228"/>
      <c r="C138" s="229"/>
      <c r="D138" s="110" t="s">
        <v>137</v>
      </c>
      <c r="E138" s="111">
        <f>E139+E141</f>
        <v>5720.37</v>
      </c>
      <c r="F138" s="111">
        <f t="shared" ref="F138:H138" si="102">F139+F141</f>
        <v>0</v>
      </c>
      <c r="G138" s="111">
        <f t="shared" si="102"/>
        <v>8624.5</v>
      </c>
      <c r="H138" s="111">
        <f t="shared" si="102"/>
        <v>8624.5</v>
      </c>
      <c r="I138" s="111">
        <f t="shared" ref="I138" si="103">I139+I141</f>
        <v>8624.5</v>
      </c>
      <c r="J138" s="62"/>
      <c r="K138" s="62"/>
    </row>
    <row r="139" spans="1:11" x14ac:dyDescent="0.25">
      <c r="A139" s="236">
        <v>3</v>
      </c>
      <c r="B139" s="237"/>
      <c r="C139" s="238"/>
      <c r="D139" s="58" t="s">
        <v>17</v>
      </c>
      <c r="E139" s="61">
        <f>E140</f>
        <v>0</v>
      </c>
      <c r="F139" s="61">
        <f t="shared" ref="F139:I139" si="104">F140</f>
        <v>0</v>
      </c>
      <c r="G139" s="61">
        <f t="shared" si="104"/>
        <v>6662</v>
      </c>
      <c r="H139" s="61">
        <f t="shared" si="104"/>
        <v>6662</v>
      </c>
      <c r="I139" s="61">
        <f t="shared" si="104"/>
        <v>6662</v>
      </c>
      <c r="J139" s="62"/>
      <c r="K139" s="62"/>
    </row>
    <row r="140" spans="1:11" x14ac:dyDescent="0.25">
      <c r="A140" s="224">
        <v>32</v>
      </c>
      <c r="B140" s="225"/>
      <c r="C140" s="226"/>
      <c r="D140" s="58" t="s">
        <v>30</v>
      </c>
      <c r="E140" s="61">
        <v>0</v>
      </c>
      <c r="F140" s="59">
        <v>0</v>
      </c>
      <c r="G140" s="59">
        <v>6662</v>
      </c>
      <c r="H140" s="59">
        <v>6662</v>
      </c>
      <c r="I140" s="59">
        <v>6662</v>
      </c>
      <c r="J140" s="62"/>
      <c r="K140" s="62"/>
    </row>
    <row r="141" spans="1:11" x14ac:dyDescent="0.25">
      <c r="A141" s="236">
        <v>4</v>
      </c>
      <c r="B141" s="237"/>
      <c r="C141" s="238"/>
      <c r="D141" s="58" t="s">
        <v>154</v>
      </c>
      <c r="E141" s="61">
        <f>E142</f>
        <v>5720.37</v>
      </c>
      <c r="F141" s="61">
        <f t="shared" ref="F141" si="105">F142</f>
        <v>0</v>
      </c>
      <c r="G141" s="61">
        <f t="shared" ref="G141" si="106">G142</f>
        <v>1962.5</v>
      </c>
      <c r="H141" s="61">
        <f t="shared" ref="H141:I141" si="107">H142</f>
        <v>1962.5</v>
      </c>
      <c r="I141" s="61">
        <f t="shared" si="107"/>
        <v>1962.5</v>
      </c>
      <c r="J141" s="62"/>
      <c r="K141" s="62"/>
    </row>
    <row r="142" spans="1:11" ht="23.25" customHeight="1" x14ac:dyDescent="0.25">
      <c r="A142" s="224">
        <v>45</v>
      </c>
      <c r="B142" s="225"/>
      <c r="C142" s="226"/>
      <c r="D142" s="143" t="s">
        <v>210</v>
      </c>
      <c r="E142" s="61">
        <v>5720.37</v>
      </c>
      <c r="F142" s="59">
        <v>0</v>
      </c>
      <c r="G142" s="59">
        <v>1962.5</v>
      </c>
      <c r="H142" s="59">
        <v>1962.5</v>
      </c>
      <c r="I142" s="59">
        <v>1962.5</v>
      </c>
      <c r="J142" s="62"/>
      <c r="K142" s="62"/>
    </row>
    <row r="143" spans="1:11" ht="21" customHeight="1" x14ac:dyDescent="0.25">
      <c r="A143" s="227" t="s">
        <v>196</v>
      </c>
      <c r="B143" s="228"/>
      <c r="C143" s="229"/>
      <c r="D143" s="110" t="s">
        <v>197</v>
      </c>
      <c r="E143" s="111">
        <f>E144</f>
        <v>23082.36</v>
      </c>
      <c r="F143" s="111">
        <f t="shared" ref="F143:I144" si="108">F144</f>
        <v>0</v>
      </c>
      <c r="G143" s="111">
        <f t="shared" si="108"/>
        <v>0</v>
      </c>
      <c r="H143" s="111">
        <f t="shared" si="108"/>
        <v>0</v>
      </c>
      <c r="I143" s="111">
        <f t="shared" si="108"/>
        <v>0</v>
      </c>
      <c r="J143" s="62"/>
      <c r="K143" s="62"/>
    </row>
    <row r="144" spans="1:11" x14ac:dyDescent="0.25">
      <c r="A144" s="236">
        <v>4</v>
      </c>
      <c r="B144" s="237"/>
      <c r="C144" s="238"/>
      <c r="D144" s="58" t="s">
        <v>154</v>
      </c>
      <c r="E144" s="61">
        <f>E145</f>
        <v>23082.36</v>
      </c>
      <c r="F144" s="61">
        <f t="shared" si="108"/>
        <v>0</v>
      </c>
      <c r="G144" s="61">
        <f t="shared" si="108"/>
        <v>0</v>
      </c>
      <c r="H144" s="61">
        <f t="shared" si="108"/>
        <v>0</v>
      </c>
      <c r="I144" s="61">
        <v>0</v>
      </c>
      <c r="J144" s="62"/>
      <c r="K144" s="62"/>
    </row>
    <row r="145" spans="1:11" ht="25.5" x14ac:dyDescent="0.25">
      <c r="A145" s="224">
        <v>45</v>
      </c>
      <c r="B145" s="225"/>
      <c r="C145" s="226"/>
      <c r="D145" s="58" t="s">
        <v>195</v>
      </c>
      <c r="E145" s="61">
        <v>23082.36</v>
      </c>
      <c r="F145" s="59">
        <v>0</v>
      </c>
      <c r="G145" s="59">
        <v>0</v>
      </c>
      <c r="H145" s="59">
        <v>0</v>
      </c>
      <c r="I145" s="59">
        <v>0</v>
      </c>
      <c r="J145" s="62"/>
      <c r="K145" s="62"/>
    </row>
    <row r="146" spans="1:11" ht="15" customHeight="1" x14ac:dyDescent="0.25">
      <c r="A146" s="227" t="s">
        <v>147</v>
      </c>
      <c r="B146" s="228"/>
      <c r="C146" s="229"/>
      <c r="D146" s="108" t="s">
        <v>151</v>
      </c>
      <c r="E146" s="111">
        <f>E147</f>
        <v>0</v>
      </c>
      <c r="F146" s="111">
        <f t="shared" ref="F146:I147" si="109">F147</f>
        <v>0</v>
      </c>
      <c r="G146" s="111">
        <f t="shared" si="109"/>
        <v>0</v>
      </c>
      <c r="H146" s="111">
        <f t="shared" si="109"/>
        <v>0</v>
      </c>
      <c r="I146" s="111">
        <f t="shared" si="109"/>
        <v>0</v>
      </c>
      <c r="J146" s="62"/>
      <c r="K146" s="62"/>
    </row>
    <row r="147" spans="1:11" ht="14.25" customHeight="1" x14ac:dyDescent="0.25">
      <c r="A147" s="236">
        <v>3</v>
      </c>
      <c r="B147" s="237"/>
      <c r="C147" s="238"/>
      <c r="D147" s="58" t="s">
        <v>17</v>
      </c>
      <c r="E147" s="61">
        <f>E148</f>
        <v>0</v>
      </c>
      <c r="F147" s="61">
        <f t="shared" si="109"/>
        <v>0</v>
      </c>
      <c r="G147" s="61">
        <f t="shared" si="109"/>
        <v>0</v>
      </c>
      <c r="H147" s="61">
        <f t="shared" si="109"/>
        <v>0</v>
      </c>
      <c r="I147" s="61">
        <f t="shared" si="109"/>
        <v>0</v>
      </c>
      <c r="J147" s="62"/>
      <c r="K147" s="62"/>
    </row>
    <row r="148" spans="1:11" ht="15.75" customHeight="1" x14ac:dyDescent="0.25">
      <c r="A148" s="224">
        <v>32</v>
      </c>
      <c r="B148" s="225"/>
      <c r="C148" s="226"/>
      <c r="D148" s="58" t="s">
        <v>30</v>
      </c>
      <c r="E148" s="61">
        <v>0</v>
      </c>
      <c r="F148" s="59">
        <v>0</v>
      </c>
      <c r="G148" s="59">
        <v>0</v>
      </c>
      <c r="H148" s="59">
        <v>0</v>
      </c>
      <c r="I148" s="59">
        <v>0</v>
      </c>
      <c r="J148" s="62"/>
      <c r="K148" s="62"/>
    </row>
    <row r="149" spans="1:11" x14ac:dyDescent="0.25">
      <c r="A149" s="239" t="s">
        <v>143</v>
      </c>
      <c r="B149" s="240"/>
      <c r="C149" s="241"/>
      <c r="D149" s="139" t="s">
        <v>206</v>
      </c>
      <c r="E149" s="140">
        <f>E151</f>
        <v>29916.25</v>
      </c>
      <c r="F149" s="141">
        <v>0</v>
      </c>
      <c r="G149" s="141">
        <f>G151</f>
        <v>25318.34</v>
      </c>
      <c r="H149" s="141">
        <f>H150+H151</f>
        <v>25318.34</v>
      </c>
      <c r="I149" s="141">
        <f>I150+I151</f>
        <v>25318.34</v>
      </c>
      <c r="J149" s="62"/>
      <c r="K149" s="62"/>
    </row>
    <row r="150" spans="1:11" s="183" customFormat="1" x14ac:dyDescent="0.25">
      <c r="A150" s="147">
        <v>32</v>
      </c>
      <c r="B150" s="148"/>
      <c r="C150" s="149"/>
      <c r="D150" s="177" t="s">
        <v>30</v>
      </c>
      <c r="E150" s="61">
        <v>0</v>
      </c>
      <c r="F150" s="105">
        <v>0</v>
      </c>
      <c r="G150" s="105">
        <v>0</v>
      </c>
      <c r="H150" s="105">
        <v>895.84</v>
      </c>
      <c r="I150" s="105">
        <v>895.84</v>
      </c>
      <c r="J150" s="60"/>
      <c r="K150" s="60"/>
    </row>
    <row r="151" spans="1:11" ht="25.5" x14ac:dyDescent="0.25">
      <c r="A151" s="157">
        <v>45</v>
      </c>
      <c r="B151" s="158"/>
      <c r="C151" s="159"/>
      <c r="D151" s="160" t="s">
        <v>189</v>
      </c>
      <c r="E151" s="61">
        <v>29916.25</v>
      </c>
      <c r="F151" s="105">
        <v>0</v>
      </c>
      <c r="G151" s="105">
        <v>25318.34</v>
      </c>
      <c r="H151" s="105">
        <v>24422.5</v>
      </c>
      <c r="I151" s="105">
        <v>24422.5</v>
      </c>
      <c r="J151" s="62"/>
      <c r="K151" s="62"/>
    </row>
    <row r="152" spans="1:11" x14ac:dyDescent="0.25">
      <c r="A152" s="227" t="s">
        <v>198</v>
      </c>
      <c r="B152" s="228"/>
      <c r="C152" s="229"/>
      <c r="D152" s="138" t="s">
        <v>149</v>
      </c>
      <c r="E152" s="109">
        <f t="shared" ref="E152:I152" si="110">E153</f>
        <v>629.26</v>
      </c>
      <c r="F152" s="146">
        <f t="shared" si="110"/>
        <v>0</v>
      </c>
      <c r="G152" s="146">
        <f t="shared" si="110"/>
        <v>0</v>
      </c>
      <c r="H152" s="146">
        <f t="shared" si="110"/>
        <v>0</v>
      </c>
      <c r="I152" s="146">
        <f t="shared" si="110"/>
        <v>0</v>
      </c>
      <c r="J152" s="62"/>
      <c r="K152" s="62"/>
    </row>
    <row r="153" spans="1:11" x14ac:dyDescent="0.25">
      <c r="A153" s="147">
        <v>4</v>
      </c>
      <c r="B153" s="148"/>
      <c r="C153" s="149"/>
      <c r="D153" s="134" t="s">
        <v>154</v>
      </c>
      <c r="E153" s="61">
        <f>E154</f>
        <v>629.26</v>
      </c>
      <c r="F153" s="105">
        <v>0</v>
      </c>
      <c r="G153" s="105">
        <f>G154</f>
        <v>0</v>
      </c>
      <c r="H153" s="105">
        <v>0</v>
      </c>
      <c r="I153" s="105">
        <f>I154</f>
        <v>0</v>
      </c>
      <c r="J153" s="62"/>
      <c r="K153" s="62"/>
    </row>
    <row r="154" spans="1:11" x14ac:dyDescent="0.25">
      <c r="A154" s="135">
        <v>42</v>
      </c>
      <c r="B154" s="136"/>
      <c r="C154" s="137"/>
      <c r="D154" s="134" t="s">
        <v>153</v>
      </c>
      <c r="E154" s="61">
        <v>629.26</v>
      </c>
      <c r="F154" s="105">
        <v>0</v>
      </c>
      <c r="G154" s="105">
        <v>0</v>
      </c>
      <c r="H154" s="105">
        <v>0</v>
      </c>
      <c r="I154" s="105">
        <v>0</v>
      </c>
      <c r="J154" s="62"/>
      <c r="K154" s="62"/>
    </row>
    <row r="155" spans="1:11" x14ac:dyDescent="0.25">
      <c r="A155" s="227" t="s">
        <v>191</v>
      </c>
      <c r="B155" s="228"/>
      <c r="C155" s="229"/>
      <c r="D155" s="138" t="s">
        <v>192</v>
      </c>
      <c r="E155" s="109">
        <f>E156</f>
        <v>0</v>
      </c>
      <c r="F155" s="146">
        <f>F156</f>
        <v>0</v>
      </c>
      <c r="G155" s="146">
        <f>G156</f>
        <v>0</v>
      </c>
      <c r="H155" s="146">
        <v>0</v>
      </c>
      <c r="I155" s="146">
        <v>0</v>
      </c>
      <c r="J155" s="62"/>
      <c r="K155" s="62"/>
    </row>
    <row r="156" spans="1:11" x14ac:dyDescent="0.25">
      <c r="A156" s="147">
        <v>4</v>
      </c>
      <c r="B156" s="148"/>
      <c r="C156" s="149"/>
      <c r="D156" s="134" t="s">
        <v>154</v>
      </c>
      <c r="E156" s="61">
        <f>E157</f>
        <v>0</v>
      </c>
      <c r="F156" s="105">
        <f>F157</f>
        <v>0</v>
      </c>
      <c r="G156" s="105">
        <v>0</v>
      </c>
      <c r="H156" s="105">
        <v>0</v>
      </c>
      <c r="I156" s="105">
        <v>0</v>
      </c>
      <c r="J156" s="62"/>
      <c r="K156" s="62"/>
    </row>
    <row r="157" spans="1:11" x14ac:dyDescent="0.25">
      <c r="A157" s="135">
        <v>42</v>
      </c>
      <c r="B157" s="136"/>
      <c r="C157" s="137"/>
      <c r="D157" s="134" t="s">
        <v>153</v>
      </c>
      <c r="E157" s="61">
        <v>0</v>
      </c>
      <c r="F157" s="105">
        <v>0</v>
      </c>
      <c r="G157" s="105">
        <v>0</v>
      </c>
      <c r="H157" s="105">
        <v>0</v>
      </c>
      <c r="I157" s="105">
        <v>0</v>
      </c>
      <c r="J157" s="62"/>
      <c r="K157" s="62"/>
    </row>
    <row r="158" spans="1:11" ht="25.5" x14ac:dyDescent="0.25">
      <c r="A158" s="233" t="s">
        <v>207</v>
      </c>
      <c r="B158" s="234"/>
      <c r="C158" s="235"/>
      <c r="D158" s="161" t="s">
        <v>208</v>
      </c>
      <c r="E158" s="60">
        <f t="shared" ref="E158:H159" si="111">E159</f>
        <v>3277.6299999999997</v>
      </c>
      <c r="F158" s="142">
        <f t="shared" si="111"/>
        <v>0</v>
      </c>
      <c r="G158" s="142">
        <f t="shared" si="111"/>
        <v>3157.3599999999997</v>
      </c>
      <c r="H158" s="142">
        <f t="shared" si="111"/>
        <v>3157.3599999999997</v>
      </c>
      <c r="I158" s="142">
        <f>I159</f>
        <v>3157.3599999999997</v>
      </c>
      <c r="J158" s="62">
        <f t="shared" ref="J158:J164" si="112">(I158/E158)*100</f>
        <v>96.330580327858854</v>
      </c>
      <c r="K158" s="62">
        <f t="shared" ref="K158:K164" si="113">(I158/H158)*100</f>
        <v>100</v>
      </c>
    </row>
    <row r="159" spans="1:11" x14ac:dyDescent="0.25">
      <c r="A159" s="239" t="s">
        <v>143</v>
      </c>
      <c r="B159" s="240"/>
      <c r="C159" s="241"/>
      <c r="D159" s="139" t="s">
        <v>144</v>
      </c>
      <c r="E159" s="140">
        <f t="shared" si="111"/>
        <v>3277.6299999999997</v>
      </c>
      <c r="F159" s="141">
        <f t="shared" si="111"/>
        <v>0</v>
      </c>
      <c r="G159" s="141">
        <f t="shared" si="111"/>
        <v>3157.3599999999997</v>
      </c>
      <c r="H159" s="141">
        <f t="shared" si="111"/>
        <v>3157.3599999999997</v>
      </c>
      <c r="I159" s="141">
        <f>I160</f>
        <v>3157.3599999999997</v>
      </c>
      <c r="J159" s="62"/>
      <c r="K159" s="62"/>
    </row>
    <row r="160" spans="1:11" x14ac:dyDescent="0.25">
      <c r="A160" s="147">
        <v>3</v>
      </c>
      <c r="B160" s="148"/>
      <c r="C160" s="149"/>
      <c r="D160" s="160" t="s">
        <v>17</v>
      </c>
      <c r="E160" s="61">
        <f>E161+E162+E163</f>
        <v>3277.6299999999997</v>
      </c>
      <c r="F160" s="105">
        <f>F161+F162+F163</f>
        <v>0</v>
      </c>
      <c r="G160" s="105">
        <f>G161+G162+G163</f>
        <v>3157.3599999999997</v>
      </c>
      <c r="H160" s="105">
        <f>H161+H162+H163</f>
        <v>3157.3599999999997</v>
      </c>
      <c r="I160" s="105">
        <f>I161+I162+I163</f>
        <v>3157.3599999999997</v>
      </c>
      <c r="J160" s="62"/>
      <c r="K160" s="62"/>
    </row>
    <row r="161" spans="1:11" x14ac:dyDescent="0.25">
      <c r="A161" s="163">
        <v>31</v>
      </c>
      <c r="B161" s="148"/>
      <c r="C161" s="149"/>
      <c r="D161" s="160" t="s">
        <v>209</v>
      </c>
      <c r="E161" s="61">
        <v>1227.0899999999999</v>
      </c>
      <c r="F161" s="105">
        <v>0</v>
      </c>
      <c r="G161" s="105">
        <v>1725.39</v>
      </c>
      <c r="H161" s="105">
        <v>1725.39</v>
      </c>
      <c r="I161" s="105">
        <v>1725.39</v>
      </c>
      <c r="J161" s="62"/>
      <c r="K161" s="62"/>
    </row>
    <row r="162" spans="1:11" x14ac:dyDescent="0.25">
      <c r="A162" s="163">
        <v>32</v>
      </c>
      <c r="B162" s="148"/>
      <c r="C162" s="149"/>
      <c r="D162" s="160" t="s">
        <v>30</v>
      </c>
      <c r="E162" s="61">
        <v>1533.35</v>
      </c>
      <c r="F162" s="105">
        <v>0</v>
      </c>
      <c r="G162" s="105">
        <v>559.91999999999996</v>
      </c>
      <c r="H162" s="105">
        <v>559.91999999999996</v>
      </c>
      <c r="I162" s="105">
        <v>559.91999999999996</v>
      </c>
      <c r="J162" s="62"/>
      <c r="K162" s="62"/>
    </row>
    <row r="163" spans="1:11" x14ac:dyDescent="0.25">
      <c r="A163" s="162">
        <v>34</v>
      </c>
      <c r="B163" s="158"/>
      <c r="C163" s="159"/>
      <c r="D163" s="160" t="s">
        <v>57</v>
      </c>
      <c r="E163" s="61">
        <v>517.19000000000005</v>
      </c>
      <c r="F163" s="105">
        <v>0</v>
      </c>
      <c r="G163" s="105">
        <v>872.05</v>
      </c>
      <c r="H163" s="105">
        <v>872.05</v>
      </c>
      <c r="I163" s="105">
        <v>872.05</v>
      </c>
      <c r="J163" s="62"/>
      <c r="K163" s="62"/>
    </row>
    <row r="164" spans="1:11" ht="25.5" customHeight="1" x14ac:dyDescent="0.25">
      <c r="A164" s="233" t="s">
        <v>155</v>
      </c>
      <c r="B164" s="234"/>
      <c r="C164" s="235"/>
      <c r="D164" s="57" t="s">
        <v>156</v>
      </c>
      <c r="E164" s="60">
        <f>E165</f>
        <v>57940.32</v>
      </c>
      <c r="F164" s="60">
        <f t="shared" ref="F164:I164" si="114">F165</f>
        <v>59033.98</v>
      </c>
      <c r="G164" s="60">
        <f>G165</f>
        <v>92972.43</v>
      </c>
      <c r="H164" s="60">
        <f t="shared" si="114"/>
        <v>91625.23</v>
      </c>
      <c r="I164" s="60">
        <f t="shared" si="114"/>
        <v>91625.24</v>
      </c>
      <c r="J164" s="62">
        <f t="shared" si="112"/>
        <v>158.13726952146624</v>
      </c>
      <c r="K164" s="62">
        <f t="shared" si="113"/>
        <v>100.00001091402446</v>
      </c>
    </row>
    <row r="165" spans="1:11" ht="15" customHeight="1" x14ac:dyDescent="0.25">
      <c r="A165" s="227" t="s">
        <v>136</v>
      </c>
      <c r="B165" s="228"/>
      <c r="C165" s="229"/>
      <c r="D165" s="110" t="s">
        <v>137</v>
      </c>
      <c r="E165" s="111">
        <f>E166</f>
        <v>57940.32</v>
      </c>
      <c r="F165" s="111">
        <f t="shared" ref="F165:I165" si="115">F166</f>
        <v>59033.98</v>
      </c>
      <c r="G165" s="111">
        <f t="shared" si="115"/>
        <v>92972.43</v>
      </c>
      <c r="H165" s="111">
        <f t="shared" si="115"/>
        <v>91625.23</v>
      </c>
      <c r="I165" s="111">
        <f t="shared" si="115"/>
        <v>91625.24</v>
      </c>
      <c r="J165" s="62"/>
      <c r="K165" s="62"/>
    </row>
    <row r="166" spans="1:11" x14ac:dyDescent="0.25">
      <c r="A166" s="236">
        <v>3</v>
      </c>
      <c r="B166" s="237"/>
      <c r="C166" s="238"/>
      <c r="D166" s="58" t="s">
        <v>17</v>
      </c>
      <c r="E166" s="61">
        <f>E167</f>
        <v>57940.32</v>
      </c>
      <c r="F166" s="61">
        <f t="shared" ref="F166:I166" si="116">F167</f>
        <v>59033.98</v>
      </c>
      <c r="G166" s="61">
        <f t="shared" si="116"/>
        <v>92972.43</v>
      </c>
      <c r="H166" s="61">
        <f t="shared" si="116"/>
        <v>91625.23</v>
      </c>
      <c r="I166" s="61">
        <f t="shared" si="116"/>
        <v>91625.24</v>
      </c>
      <c r="J166" s="62"/>
      <c r="K166" s="62"/>
    </row>
    <row r="167" spans="1:11" x14ac:dyDescent="0.25">
      <c r="A167" s="224">
        <v>32</v>
      </c>
      <c r="B167" s="225"/>
      <c r="C167" s="226"/>
      <c r="D167" s="58" t="s">
        <v>30</v>
      </c>
      <c r="E167" s="61">
        <v>57940.32</v>
      </c>
      <c r="F167" s="59">
        <v>59033.98</v>
      </c>
      <c r="G167" s="59">
        <v>92972.43</v>
      </c>
      <c r="H167" s="59">
        <v>91625.23</v>
      </c>
      <c r="I167" s="59">
        <v>91625.24</v>
      </c>
      <c r="J167" s="62"/>
      <c r="K167" s="62"/>
    </row>
    <row r="168" spans="1:11" ht="8.25" customHeight="1" x14ac:dyDescent="0.25">
      <c r="G168">
        <v>0</v>
      </c>
    </row>
    <row r="169" spans="1:11" ht="7.5" customHeight="1" x14ac:dyDescent="0.25"/>
    <row r="170" spans="1:11" x14ac:dyDescent="0.25">
      <c r="A170" s="188"/>
      <c r="B170" s="188"/>
      <c r="C170" s="188"/>
      <c r="D170" s="188"/>
    </row>
    <row r="172" spans="1:11" x14ac:dyDescent="0.25">
      <c r="A172" s="265"/>
      <c r="B172" s="265"/>
      <c r="C172" s="265"/>
      <c r="D172" s="265"/>
    </row>
  </sheetData>
  <mergeCells count="136">
    <mergeCell ref="A91:C91"/>
    <mergeCell ref="A49:C49"/>
    <mergeCell ref="A50:C50"/>
    <mergeCell ref="A51:C51"/>
    <mergeCell ref="A52:C52"/>
    <mergeCell ref="A55:C55"/>
    <mergeCell ref="A66:C66"/>
    <mergeCell ref="A67:C67"/>
    <mergeCell ref="A68:C68"/>
    <mergeCell ref="A89:C89"/>
    <mergeCell ref="A58:C58"/>
    <mergeCell ref="A172:D172"/>
    <mergeCell ref="A106:C106"/>
    <mergeCell ref="A107:C107"/>
    <mergeCell ref="A73:C73"/>
    <mergeCell ref="A74:C74"/>
    <mergeCell ref="A75:C75"/>
    <mergeCell ref="A76:C76"/>
    <mergeCell ref="A77:C77"/>
    <mergeCell ref="A78:C78"/>
    <mergeCell ref="A79:C79"/>
    <mergeCell ref="A80:C80"/>
    <mergeCell ref="A85:C85"/>
    <mergeCell ref="A86:C86"/>
    <mergeCell ref="A95:C95"/>
    <mergeCell ref="A96:C96"/>
    <mergeCell ref="A97:C97"/>
    <mergeCell ref="A87:C87"/>
    <mergeCell ref="A90:C90"/>
    <mergeCell ref="A119:C119"/>
    <mergeCell ref="A118:C118"/>
    <mergeCell ref="A84:C84"/>
    <mergeCell ref="A139:C139"/>
    <mergeCell ref="A133:C133"/>
    <mergeCell ref="A134:C134"/>
    <mergeCell ref="A116:C116"/>
    <mergeCell ref="A92:C92"/>
    <mergeCell ref="A98:C98"/>
    <mergeCell ref="A99:C99"/>
    <mergeCell ref="A100:C100"/>
    <mergeCell ref="A108:C108"/>
    <mergeCell ref="A93:C93"/>
    <mergeCell ref="A114:C114"/>
    <mergeCell ref="A113:C113"/>
    <mergeCell ref="A94:C94"/>
    <mergeCell ref="A88:C88"/>
    <mergeCell ref="A83:C83"/>
    <mergeCell ref="A42:C42"/>
    <mergeCell ref="A57:C57"/>
    <mergeCell ref="A1:K1"/>
    <mergeCell ref="A7:C7"/>
    <mergeCell ref="A10:C10"/>
    <mergeCell ref="A11:C11"/>
    <mergeCell ref="A13:C13"/>
    <mergeCell ref="A12:C12"/>
    <mergeCell ref="A16:C16"/>
    <mergeCell ref="A18:C18"/>
    <mergeCell ref="A36:C36"/>
    <mergeCell ref="A37:C37"/>
    <mergeCell ref="A81:C81"/>
    <mergeCell ref="A20:C20"/>
    <mergeCell ref="A40:C40"/>
    <mergeCell ref="A5:C5"/>
    <mergeCell ref="A59:C59"/>
    <mergeCell ref="A56:C56"/>
    <mergeCell ref="A14:C14"/>
    <mergeCell ref="A15:C15"/>
    <mergeCell ref="A53:C53"/>
    <mergeCell ref="A60:C60"/>
    <mergeCell ref="A138:C138"/>
    <mergeCell ref="A136:C136"/>
    <mergeCell ref="A109:C109"/>
    <mergeCell ref="A110:C110"/>
    <mergeCell ref="A111:C111"/>
    <mergeCell ref="A123:C123"/>
    <mergeCell ref="A117:C117"/>
    <mergeCell ref="A126:C126"/>
    <mergeCell ref="A3:K3"/>
    <mergeCell ref="A112:C112"/>
    <mergeCell ref="A115:C115"/>
    <mergeCell ref="A128:C128"/>
    <mergeCell ref="A129:C129"/>
    <mergeCell ref="A130:C130"/>
    <mergeCell ref="A132:C132"/>
    <mergeCell ref="A131:C131"/>
    <mergeCell ref="A122:C122"/>
    <mergeCell ref="A43:C43"/>
    <mergeCell ref="A27:C27"/>
    <mergeCell ref="A28:C28"/>
    <mergeCell ref="A29:C29"/>
    <mergeCell ref="A30:C30"/>
    <mergeCell ref="A31:C31"/>
    <mergeCell ref="A32:C32"/>
    <mergeCell ref="A8:C8"/>
    <mergeCell ref="A9:C9"/>
    <mergeCell ref="A22:C22"/>
    <mergeCell ref="A23:C23"/>
    <mergeCell ref="A24:C24"/>
    <mergeCell ref="A47:C47"/>
    <mergeCell ref="A48:C48"/>
    <mergeCell ref="A63:C63"/>
    <mergeCell ref="A70:C70"/>
    <mergeCell ref="A33:C33"/>
    <mergeCell ref="A34:C34"/>
    <mergeCell ref="A35:C35"/>
    <mergeCell ref="A69:C69"/>
    <mergeCell ref="A25:C25"/>
    <mergeCell ref="A26:C26"/>
    <mergeCell ref="A39:C39"/>
    <mergeCell ref="A44:C44"/>
    <mergeCell ref="A45:C45"/>
    <mergeCell ref="A46:C46"/>
    <mergeCell ref="A101:C101"/>
    <mergeCell ref="A105:C105"/>
    <mergeCell ref="A102:C102"/>
    <mergeCell ref="A170:D170"/>
    <mergeCell ref="A164:C164"/>
    <mergeCell ref="A165:C165"/>
    <mergeCell ref="A166:C166"/>
    <mergeCell ref="A167:C167"/>
    <mergeCell ref="A141:C141"/>
    <mergeCell ref="A142:C142"/>
    <mergeCell ref="A145:C145"/>
    <mergeCell ref="A146:C146"/>
    <mergeCell ref="A147:C147"/>
    <mergeCell ref="A148:C148"/>
    <mergeCell ref="A144:C144"/>
    <mergeCell ref="A152:C152"/>
    <mergeCell ref="A155:C155"/>
    <mergeCell ref="A149:C149"/>
    <mergeCell ref="A158:C158"/>
    <mergeCell ref="A159:C159"/>
    <mergeCell ref="A140:C140"/>
    <mergeCell ref="A143:C143"/>
    <mergeCell ref="A135:C135"/>
    <mergeCell ref="A137:C137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D0E02FAA450F4AB97E6AD73AC4E38A" ma:contentTypeVersion="17" ma:contentTypeDescription="Create a new document." ma:contentTypeScope="" ma:versionID="cba179d83bf94a8faa4152c0b02d6bd6">
  <xsd:schema xmlns:xsd="http://www.w3.org/2001/XMLSchema" xmlns:xs="http://www.w3.org/2001/XMLSchema" xmlns:p="http://schemas.microsoft.com/office/2006/metadata/properties" xmlns:ns3="f9c8e87a-1df1-4a78-94b4-feb50775094c" xmlns:ns4="bc39634f-0dea-49af-ac54-cef8e4dadb9c" targetNamespace="http://schemas.microsoft.com/office/2006/metadata/properties" ma:root="true" ma:fieldsID="928d82ebe88718d3dc5fe66b174c2a64" ns3:_="" ns4:_="">
    <xsd:import namespace="f9c8e87a-1df1-4a78-94b4-feb50775094c"/>
    <xsd:import namespace="bc39634f-0dea-49af-ac54-cef8e4dadb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e87a-1df1-4a78-94b4-feb507750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9634f-0dea-49af-ac54-cef8e4dad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9c8e87a-1df1-4a78-94b4-feb50775094c" xsi:nil="true"/>
  </documentManagement>
</p:properties>
</file>

<file path=customXml/itemProps1.xml><?xml version="1.0" encoding="utf-8"?>
<ds:datastoreItem xmlns:ds="http://schemas.openxmlformats.org/officeDocument/2006/customXml" ds:itemID="{29CCA0D8-479C-400A-AA95-6C466DFBE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755EA5-FB84-4C66-946E-9F2841E7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e87a-1df1-4a78-94b4-feb50775094c"/>
    <ds:schemaRef ds:uri="bc39634f-0dea-49af-ac54-cef8e4da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8FCE7C-5B5C-41F6-93FB-80B5AF1F86F3}">
  <ds:schemaRefs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c39634f-0dea-49af-ac54-cef8e4dadb9c"/>
    <ds:schemaRef ds:uri="f9c8e87a-1df1-4a78-94b4-feb5077509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funkcijskoj kl</vt:lpstr>
      <vt:lpstr>Račun financiranja</vt:lpstr>
      <vt:lpstr>POSEBNI DIO</vt:lpstr>
      <vt:lpstr>' Račun prihoda i rashoda'!Ispis_naslova</vt:lpstr>
      <vt:lpstr>'POSEBNI DIO'!Ispis_naslova</vt:lpstr>
      <vt:lpstr>'Rashodi prema funkcijskoj kl'!Ispis_naslova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2026-03-10T08:09:23Z</cp:lastPrinted>
  <dcterms:created xsi:type="dcterms:W3CDTF">2022-08-12T12:51:27Z</dcterms:created>
  <dcterms:modified xsi:type="dcterms:W3CDTF">2026-03-13T12:03:15Z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0x01010059D0E02FAA450F4AB97E6AD73AC4E38A</vt:lpwstr>
  </property>
</Properties>
</file>