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esktop\FINANCIJSKI IZVJEŠTAJI\PERIODIČNI OBRAČUNI\PER.OB.ZA 2026\FINANCIJSKI IZVJEŠTAJ 1-6-2026\"/>
    </mc:Choice>
  </mc:AlternateContent>
  <xr:revisionPtr revIDLastSave="0" documentId="13_ncr:1_{F793EEE8-36A4-47E3-836E-6CD2E7EB48B9}" xr6:coauthVersionLast="36" xr6:coauthVersionMax="37" xr10:uidLastSave="{00000000-0000-0000-0000-000000000000}"/>
  <bookViews>
    <workbookView xWindow="0" yWindow="0" windowWidth="28800" windowHeight="12105" activeTab="4" xr2:uid="{00000000-000D-0000-FFFF-FFFF00000000}"/>
  </bookViews>
  <sheets>
    <sheet name="SAŽETAK" sheetId="1" r:id="rId1"/>
    <sheet name=" Račun prihoda i rashoda" sheetId="3" r:id="rId2"/>
    <sheet name="Rashodi prema funkcijskoj kl" sheetId="5" r:id="rId3"/>
    <sheet name="Račun financiranja" sheetId="6" r:id="rId4"/>
    <sheet name="POSEBNI DIO" sheetId="7" r:id="rId5"/>
  </sheets>
  <definedNames>
    <definedName name="_xlnm.Print_Titles" localSheetId="1">' Račun prihoda i rashoda'!$44:$44</definedName>
    <definedName name="_xlnm.Print_Titles" localSheetId="4">'POSEBNI DIO'!$5:$5</definedName>
    <definedName name="_xlnm.Print_Titles" localSheetId="2">'Rashodi prema funkcijskoj kl'!$9:$9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1" l="1"/>
  <c r="H31" i="1"/>
  <c r="G31" i="1"/>
  <c r="F31" i="1"/>
  <c r="F25" i="3" l="1"/>
  <c r="H25" i="3" l="1"/>
  <c r="H47" i="3" l="1"/>
  <c r="H48" i="3"/>
  <c r="H62" i="3"/>
  <c r="H64" i="3"/>
  <c r="H49" i="3"/>
  <c r="H126" i="7"/>
  <c r="H127" i="7"/>
  <c r="H129" i="7"/>
  <c r="H53" i="7"/>
  <c r="H54" i="7"/>
  <c r="H9" i="7"/>
  <c r="H14" i="7"/>
  <c r="H46" i="3" l="1"/>
  <c r="E24" i="3"/>
  <c r="E11" i="3"/>
  <c r="G17" i="3"/>
  <c r="G12" i="3"/>
  <c r="G24" i="3"/>
  <c r="G11" i="3" s="1"/>
  <c r="H77" i="3" l="1"/>
  <c r="G77" i="3"/>
  <c r="E73" i="3"/>
  <c r="H70" i="3"/>
  <c r="G70" i="3"/>
  <c r="F70" i="3"/>
  <c r="G64" i="3"/>
  <c r="F64" i="3"/>
  <c r="E65" i="3"/>
  <c r="E64" i="3"/>
  <c r="G124" i="3" l="1"/>
  <c r="G127" i="3"/>
  <c r="G113" i="3"/>
  <c r="G98" i="3"/>
  <c r="H50" i="3"/>
  <c r="G49" i="3"/>
  <c r="F49" i="3"/>
  <c r="E49" i="3"/>
  <c r="F48" i="3"/>
  <c r="G63" i="3"/>
  <c r="E63" i="3"/>
  <c r="H73" i="3"/>
  <c r="H63" i="3"/>
  <c r="G73" i="3"/>
  <c r="F73" i="3"/>
  <c r="F63" i="3"/>
  <c r="H56" i="3"/>
  <c r="G56" i="3"/>
  <c r="F56" i="3"/>
  <c r="E56" i="3"/>
  <c r="G48" i="3"/>
  <c r="E48" i="3"/>
  <c r="G8" i="7"/>
  <c r="G7" i="7"/>
  <c r="F8" i="7"/>
  <c r="E8" i="7"/>
  <c r="G9" i="7"/>
  <c r="F9" i="7"/>
  <c r="E110" i="7"/>
  <c r="G127" i="7"/>
  <c r="G126" i="7" s="1"/>
  <c r="G129" i="7"/>
  <c r="G54" i="7"/>
  <c r="G53" i="7" s="1"/>
  <c r="F54" i="7"/>
  <c r="F53" i="7" s="1"/>
  <c r="E54" i="7"/>
  <c r="E53" i="7" s="1"/>
  <c r="G74" i="7" l="1"/>
  <c r="H37" i="7"/>
  <c r="G37" i="7"/>
  <c r="G36" i="7" s="1"/>
  <c r="F37" i="7"/>
  <c r="F36" i="7" s="1"/>
  <c r="E37" i="7"/>
  <c r="E36" i="7" s="1"/>
  <c r="H36" i="7"/>
  <c r="G34" i="7"/>
  <c r="G14" i="7"/>
  <c r="E69" i="7"/>
  <c r="E68" i="7" s="1"/>
  <c r="E61" i="7"/>
  <c r="E60" i="7" s="1"/>
  <c r="I36" i="7" l="1"/>
  <c r="K37" i="1"/>
  <c r="J37" i="1"/>
  <c r="J32" i="3"/>
  <c r="J33" i="3"/>
  <c r="F24" i="3" l="1"/>
  <c r="F125" i="3" l="1"/>
  <c r="E125" i="3"/>
  <c r="H116" i="3"/>
  <c r="G116" i="3"/>
  <c r="F116" i="3"/>
  <c r="E116" i="3"/>
  <c r="E114" i="3"/>
  <c r="G103" i="3"/>
  <c r="F103" i="3"/>
  <c r="E103" i="3"/>
  <c r="H97" i="3"/>
  <c r="G87" i="3"/>
  <c r="F87" i="3"/>
  <c r="E87" i="3"/>
  <c r="E84" i="3"/>
  <c r="E83" i="3"/>
  <c r="H78" i="3"/>
  <c r="H76" i="3"/>
  <c r="H75" i="3"/>
  <c r="H55" i="3"/>
  <c r="G55" i="3"/>
  <c r="F55" i="3"/>
  <c r="E55" i="3"/>
  <c r="H72" i="3"/>
  <c r="G72" i="3"/>
  <c r="F72" i="3"/>
  <c r="E72" i="3"/>
  <c r="H71" i="3"/>
  <c r="H69" i="3"/>
  <c r="H67" i="3"/>
  <c r="H66" i="3"/>
  <c r="H65" i="3"/>
  <c r="G78" i="3"/>
  <c r="G76" i="3"/>
  <c r="G75" i="3"/>
  <c r="H74" i="3"/>
  <c r="G74" i="3"/>
  <c r="F74" i="3"/>
  <c r="E74" i="3"/>
  <c r="G71" i="3"/>
  <c r="G69" i="3"/>
  <c r="G67" i="3"/>
  <c r="G65" i="3"/>
  <c r="F78" i="3"/>
  <c r="F75" i="3"/>
  <c r="F71" i="3"/>
  <c r="F69" i="3"/>
  <c r="F67" i="3"/>
  <c r="F66" i="3"/>
  <c r="F65" i="3"/>
  <c r="E78" i="3"/>
  <c r="E76" i="3"/>
  <c r="E75" i="3"/>
  <c r="E71" i="3"/>
  <c r="E69" i="3"/>
  <c r="E67" i="3"/>
  <c r="E66" i="3"/>
  <c r="H58" i="3"/>
  <c r="H57" i="3"/>
  <c r="H54" i="3"/>
  <c r="G58" i="3"/>
  <c r="G57" i="3"/>
  <c r="G54" i="3"/>
  <c r="G51" i="3"/>
  <c r="G50" i="3"/>
  <c r="F58" i="3"/>
  <c r="F57" i="3"/>
  <c r="F54" i="3"/>
  <c r="F50" i="3"/>
  <c r="E60" i="3"/>
  <c r="E58" i="3"/>
  <c r="E57" i="3"/>
  <c r="E54" i="3"/>
  <c r="E50" i="3"/>
  <c r="J55" i="3" l="1"/>
  <c r="J116" i="3"/>
  <c r="J74" i="3"/>
  <c r="J48" i="3"/>
  <c r="J63" i="3"/>
  <c r="J78" i="3"/>
  <c r="E81" i="3"/>
  <c r="J125" i="3"/>
  <c r="J54" i="3"/>
  <c r="J69" i="3"/>
  <c r="J76" i="3"/>
  <c r="J56" i="3"/>
  <c r="J65" i="3"/>
  <c r="J71" i="3"/>
  <c r="J72" i="3"/>
  <c r="J57" i="3"/>
  <c r="J73" i="3"/>
  <c r="J58" i="3"/>
  <c r="J67" i="3"/>
  <c r="J75" i="3"/>
  <c r="E126" i="7"/>
  <c r="E81" i="7" l="1"/>
  <c r="E18" i="7"/>
  <c r="E16" i="7"/>
  <c r="H69" i="7" l="1"/>
  <c r="H68" i="7" s="1"/>
  <c r="G69" i="7"/>
  <c r="G68" i="7" s="1"/>
  <c r="F69" i="7"/>
  <c r="F68" i="7" s="1"/>
  <c r="H61" i="7"/>
  <c r="H60" i="7" s="1"/>
  <c r="G61" i="7"/>
  <c r="G60" i="7" s="1"/>
  <c r="F61" i="7"/>
  <c r="F60" i="7" s="1"/>
  <c r="F128" i="3" l="1"/>
  <c r="H128" i="3"/>
  <c r="E128" i="3"/>
  <c r="H103" i="3"/>
  <c r="H107" i="3"/>
  <c r="H87" i="3"/>
  <c r="J87" i="3" s="1"/>
  <c r="J128" i="3" l="1"/>
  <c r="G123" i="3"/>
  <c r="H123" i="3"/>
  <c r="H28" i="3"/>
  <c r="H24" i="3" s="1"/>
  <c r="I127" i="3"/>
  <c r="I103" i="3"/>
  <c r="H133" i="7"/>
  <c r="H132" i="7" s="1"/>
  <c r="H131" i="7" s="1"/>
  <c r="J123" i="3" l="1"/>
  <c r="H27" i="7"/>
  <c r="H44" i="7"/>
  <c r="H76" i="7"/>
  <c r="G133" i="7" l="1"/>
  <c r="G132" i="7" s="1"/>
  <c r="G131" i="7" s="1"/>
  <c r="J131" i="7" s="1"/>
  <c r="F133" i="7"/>
  <c r="F132" i="7" s="1"/>
  <c r="F131" i="7" s="1"/>
  <c r="E133" i="7"/>
  <c r="E132" i="7" s="1"/>
  <c r="E131" i="7" s="1"/>
  <c r="I131" i="7" s="1"/>
  <c r="E107" i="3" l="1"/>
  <c r="I107" i="3" s="1"/>
  <c r="F76" i="3" l="1"/>
  <c r="F126" i="3" l="1"/>
  <c r="F123" i="3" s="1"/>
  <c r="E123" i="3"/>
  <c r="E119" i="3"/>
  <c r="H119" i="3"/>
  <c r="G119" i="3"/>
  <c r="F119" i="3"/>
  <c r="F62" i="3"/>
  <c r="E79" i="3"/>
  <c r="I75" i="3"/>
  <c r="J79" i="3" l="1"/>
  <c r="J119" i="3"/>
  <c r="I48" i="3"/>
  <c r="I123" i="3" l="1"/>
  <c r="H108" i="7" l="1"/>
  <c r="H107" i="7" s="1"/>
  <c r="G108" i="7"/>
  <c r="G107" i="7" s="1"/>
  <c r="F107" i="7"/>
  <c r="E108" i="7"/>
  <c r="E107" i="7" s="1"/>
  <c r="G81" i="7"/>
  <c r="F81" i="7"/>
  <c r="H81" i="7"/>
  <c r="E10" i="7"/>
  <c r="E9" i="7" s="1"/>
  <c r="E12" i="7"/>
  <c r="G12" i="7"/>
  <c r="F12" i="7"/>
  <c r="G10" i="7"/>
  <c r="F10" i="7"/>
  <c r="E76" i="7"/>
  <c r="H41" i="7"/>
  <c r="H40" i="7" s="1"/>
  <c r="G41" i="7"/>
  <c r="G40" i="7" s="1"/>
  <c r="J36" i="7" s="1"/>
  <c r="F40" i="7"/>
  <c r="F34" i="7" s="1"/>
  <c r="E41" i="7"/>
  <c r="E40" i="7" s="1"/>
  <c r="F27" i="7"/>
  <c r="E27" i="7"/>
  <c r="H12" i="7"/>
  <c r="H10" i="7"/>
  <c r="J9" i="7" l="1"/>
  <c r="J40" i="7"/>
  <c r="F97" i="3"/>
  <c r="G97" i="3"/>
  <c r="J97" i="3" s="1"/>
  <c r="E97" i="3"/>
  <c r="F57" i="7" l="1"/>
  <c r="G57" i="7"/>
  <c r="H57" i="7"/>
  <c r="E57" i="7"/>
  <c r="I30" i="1" l="1"/>
  <c r="F31" i="7" l="1"/>
  <c r="F30" i="7" s="1"/>
  <c r="G31" i="7"/>
  <c r="G30" i="7" s="1"/>
  <c r="H31" i="7"/>
  <c r="H30" i="7" s="1"/>
  <c r="J30" i="7" l="1"/>
  <c r="E31" i="7"/>
  <c r="E30" i="7" s="1"/>
  <c r="I30" i="7" s="1"/>
  <c r="F115" i="3" l="1"/>
  <c r="G115" i="3"/>
  <c r="H115" i="3"/>
  <c r="E115" i="3"/>
  <c r="E112" i="3" s="1"/>
  <c r="F114" i="3"/>
  <c r="G114" i="3"/>
  <c r="H114" i="3"/>
  <c r="J114" i="3" s="1"/>
  <c r="G66" i="3"/>
  <c r="G62" i="3" s="1"/>
  <c r="E62" i="3"/>
  <c r="F51" i="3"/>
  <c r="H51" i="3"/>
  <c r="E51" i="3"/>
  <c r="E47" i="3" s="1"/>
  <c r="I32" i="3"/>
  <c r="J62" i="3" l="1"/>
  <c r="J66" i="3"/>
  <c r="F112" i="3"/>
  <c r="F111" i="3" s="1"/>
  <c r="G112" i="3"/>
  <c r="G111" i="3" s="1"/>
  <c r="J115" i="3"/>
  <c r="H112" i="3"/>
  <c r="G20" i="3"/>
  <c r="I50" i="3"/>
  <c r="I115" i="3"/>
  <c r="E111" i="3"/>
  <c r="J112" i="3" l="1"/>
  <c r="H111" i="3"/>
  <c r="J111" i="3" s="1"/>
  <c r="I112" i="3"/>
  <c r="F20" i="3"/>
  <c r="E20" i="3"/>
  <c r="H98" i="7"/>
  <c r="H26" i="7"/>
  <c r="H25" i="7" s="1"/>
  <c r="H139" i="7"/>
  <c r="H124" i="7"/>
  <c r="H122" i="7"/>
  <c r="H119" i="7"/>
  <c r="H117" i="7"/>
  <c r="H114" i="7"/>
  <c r="H112" i="7"/>
  <c r="H104" i="7"/>
  <c r="H94" i="7"/>
  <c r="H93" i="7" s="1"/>
  <c r="H90" i="7"/>
  <c r="H89" i="7" s="1"/>
  <c r="H86" i="7"/>
  <c r="H85" i="7" s="1"/>
  <c r="H74" i="7"/>
  <c r="H73" i="7" s="1"/>
  <c r="H72" i="7" s="1"/>
  <c r="H65" i="7"/>
  <c r="H64" i="7" s="1"/>
  <c r="H50" i="7"/>
  <c r="H49" i="7" s="1"/>
  <c r="H48" i="7" s="1"/>
  <c r="H46" i="7"/>
  <c r="H43" i="7" s="1"/>
  <c r="H22" i="7"/>
  <c r="H21" i="7" s="1"/>
  <c r="H20" i="7" s="1"/>
  <c r="H105" i="3"/>
  <c r="H84" i="3"/>
  <c r="H83" i="3"/>
  <c r="H60" i="3"/>
  <c r="H37" i="3"/>
  <c r="H20" i="3"/>
  <c r="J20" i="3" s="1"/>
  <c r="H17" i="3"/>
  <c r="H15" i="3"/>
  <c r="H12" i="3"/>
  <c r="F107" i="3"/>
  <c r="G107" i="3"/>
  <c r="J107" i="3" s="1"/>
  <c r="F46" i="7"/>
  <c r="F43" i="7" s="1"/>
  <c r="G46" i="7"/>
  <c r="G43" i="7" s="1"/>
  <c r="E46" i="7"/>
  <c r="E43" i="7" s="1"/>
  <c r="H8" i="7" l="1"/>
  <c r="H121" i="7"/>
  <c r="H81" i="3"/>
  <c r="J43" i="7"/>
  <c r="H11" i="3"/>
  <c r="I20" i="3"/>
  <c r="I111" i="3"/>
  <c r="I43" i="7"/>
  <c r="E46" i="5"/>
  <c r="H138" i="7"/>
  <c r="H97" i="7"/>
  <c r="H80" i="7"/>
  <c r="H101" i="3"/>
  <c r="H36" i="3"/>
  <c r="H91" i="3"/>
  <c r="H111" i="7"/>
  <c r="H116" i="7"/>
  <c r="H110" i="7" l="1"/>
  <c r="H79" i="7"/>
  <c r="H137" i="7"/>
  <c r="F12" i="3"/>
  <c r="J12" i="3"/>
  <c r="E12" i="3"/>
  <c r="F17" i="3"/>
  <c r="J17" i="3"/>
  <c r="E17" i="3"/>
  <c r="I17" i="3" s="1"/>
  <c r="F15" i="3"/>
  <c r="G15" i="3"/>
  <c r="J15" i="3" s="1"/>
  <c r="E15" i="3"/>
  <c r="I15" i="3" s="1"/>
  <c r="F37" i="3"/>
  <c r="F36" i="3" s="1"/>
  <c r="G37" i="3"/>
  <c r="G36" i="3" s="1"/>
  <c r="E37" i="3"/>
  <c r="F105" i="3"/>
  <c r="F101" i="3" s="1"/>
  <c r="G105" i="3"/>
  <c r="G101" i="3" s="1"/>
  <c r="J101" i="3" s="1"/>
  <c r="E105" i="3"/>
  <c r="F91" i="3"/>
  <c r="G91" i="3"/>
  <c r="J91" i="3" s="1"/>
  <c r="I87" i="3"/>
  <c r="F84" i="3"/>
  <c r="G84" i="3"/>
  <c r="I84" i="3"/>
  <c r="F83" i="3"/>
  <c r="G83" i="3"/>
  <c r="F60" i="3"/>
  <c r="F47" i="3" s="1"/>
  <c r="G60" i="3"/>
  <c r="G47" i="3" l="1"/>
  <c r="J47" i="3" s="1"/>
  <c r="J84" i="3"/>
  <c r="G81" i="3"/>
  <c r="J81" i="3" s="1"/>
  <c r="I12" i="3"/>
  <c r="H78" i="7"/>
  <c r="I62" i="3"/>
  <c r="I81" i="3"/>
  <c r="F81" i="3"/>
  <c r="I47" i="3"/>
  <c r="I21" i="1"/>
  <c r="H130" i="3"/>
  <c r="I20" i="1"/>
  <c r="E91" i="3"/>
  <c r="E36" i="3"/>
  <c r="E101" i="3"/>
  <c r="I101" i="3" s="1"/>
  <c r="G21" i="1"/>
  <c r="H21" i="1"/>
  <c r="K21" i="1" l="1"/>
  <c r="J11" i="3"/>
  <c r="J24" i="3"/>
  <c r="H7" i="7"/>
  <c r="I17" i="1"/>
  <c r="E46" i="3"/>
  <c r="G46" i="3"/>
  <c r="J46" i="3" s="1"/>
  <c r="I19" i="1"/>
  <c r="F46" i="3"/>
  <c r="G20" i="1" s="1"/>
  <c r="G73" i="7"/>
  <c r="G72" i="7" s="1"/>
  <c r="J72" i="7" s="1"/>
  <c r="F74" i="7"/>
  <c r="F73" i="7" s="1"/>
  <c r="F72" i="7" s="1"/>
  <c r="E74" i="7"/>
  <c r="F124" i="7"/>
  <c r="E124" i="7"/>
  <c r="G139" i="7"/>
  <c r="G138" i="7" s="1"/>
  <c r="G137" i="7" s="1"/>
  <c r="J137" i="7" s="1"/>
  <c r="F139" i="7"/>
  <c r="F138" i="7" s="1"/>
  <c r="F137" i="7" s="1"/>
  <c r="E139" i="7"/>
  <c r="F122" i="7"/>
  <c r="G122" i="7"/>
  <c r="E122" i="7"/>
  <c r="F117" i="7"/>
  <c r="G117" i="7"/>
  <c r="E117" i="7"/>
  <c r="F119" i="7"/>
  <c r="G119" i="7"/>
  <c r="E119" i="7"/>
  <c r="F114" i="7"/>
  <c r="G114" i="7"/>
  <c r="F112" i="7"/>
  <c r="G112" i="7"/>
  <c r="E112" i="7"/>
  <c r="F98" i="7"/>
  <c r="F97" i="7" s="1"/>
  <c r="G98" i="7"/>
  <c r="G97" i="7" s="1"/>
  <c r="E98" i="7"/>
  <c r="G86" i="7"/>
  <c r="G85" i="7" s="1"/>
  <c r="F86" i="7"/>
  <c r="F85" i="7" s="1"/>
  <c r="E86" i="7"/>
  <c r="G104" i="7"/>
  <c r="G103" i="7" s="1"/>
  <c r="F104" i="7"/>
  <c r="F103" i="7" s="1"/>
  <c r="E104" i="7"/>
  <c r="I46" i="3" l="1"/>
  <c r="E130" i="3"/>
  <c r="I130" i="3" s="1"/>
  <c r="I16" i="1"/>
  <c r="I22" i="1" s="1"/>
  <c r="I38" i="1" s="1"/>
  <c r="G121" i="7"/>
  <c r="I24" i="3"/>
  <c r="E40" i="5"/>
  <c r="F121" i="7"/>
  <c r="F116" i="7"/>
  <c r="E138" i="7"/>
  <c r="E137" i="7" s="1"/>
  <c r="I137" i="7" s="1"/>
  <c r="G111" i="7"/>
  <c r="F111" i="7"/>
  <c r="F110" i="7" s="1"/>
  <c r="E103" i="7"/>
  <c r="E97" i="7"/>
  <c r="E85" i="7"/>
  <c r="E80" i="7"/>
  <c r="E73" i="7"/>
  <c r="E72" i="7" s="1"/>
  <c r="I72" i="7" s="1"/>
  <c r="F130" i="3"/>
  <c r="F21" i="1"/>
  <c r="G130" i="3"/>
  <c r="J130" i="3" s="1"/>
  <c r="H20" i="1"/>
  <c r="K20" i="1" s="1"/>
  <c r="F20" i="1"/>
  <c r="E121" i="7"/>
  <c r="E116" i="7"/>
  <c r="G116" i="7"/>
  <c r="E111" i="7"/>
  <c r="G94" i="7"/>
  <c r="G93" i="7" s="1"/>
  <c r="F94" i="7"/>
  <c r="F93" i="7" s="1"/>
  <c r="E94" i="7"/>
  <c r="G90" i="7"/>
  <c r="G89" i="7" s="1"/>
  <c r="F90" i="7"/>
  <c r="F89" i="7" s="1"/>
  <c r="E90" i="7"/>
  <c r="G80" i="7"/>
  <c r="G79" i="7" s="1"/>
  <c r="F80" i="7"/>
  <c r="G65" i="7"/>
  <c r="G64" i="7" s="1"/>
  <c r="F65" i="7"/>
  <c r="F64" i="7" s="1"/>
  <c r="E65" i="7"/>
  <c r="G50" i="7"/>
  <c r="G49" i="7" s="1"/>
  <c r="G48" i="7" s="1"/>
  <c r="F50" i="7"/>
  <c r="F49" i="7" s="1"/>
  <c r="F48" i="7" s="1"/>
  <c r="E50" i="7"/>
  <c r="D46" i="5"/>
  <c r="C46" i="5"/>
  <c r="G27" i="7"/>
  <c r="G26" i="7" s="1"/>
  <c r="G25" i="7" s="1"/>
  <c r="J25" i="7" s="1"/>
  <c r="F26" i="7"/>
  <c r="F25" i="7" s="1"/>
  <c r="G22" i="7"/>
  <c r="G21" i="7" s="1"/>
  <c r="G20" i="7" s="1"/>
  <c r="J20" i="7" s="1"/>
  <c r="F22" i="7"/>
  <c r="F21" i="7" s="1"/>
  <c r="F20" i="7" s="1"/>
  <c r="E22" i="7"/>
  <c r="G110" i="7" l="1"/>
  <c r="J110" i="7" s="1"/>
  <c r="F79" i="7"/>
  <c r="J79" i="7"/>
  <c r="I110" i="7"/>
  <c r="J48" i="7"/>
  <c r="E41" i="5"/>
  <c r="E11" i="5"/>
  <c r="E64" i="7"/>
  <c r="E49" i="7"/>
  <c r="E48" i="7" s="1"/>
  <c r="E93" i="7"/>
  <c r="E89" i="7"/>
  <c r="E79" i="7" s="1"/>
  <c r="E26" i="7"/>
  <c r="E21" i="7"/>
  <c r="I9" i="7"/>
  <c r="H19" i="1"/>
  <c r="K19" i="1" s="1"/>
  <c r="H30" i="1"/>
  <c r="F48" i="1"/>
  <c r="G45" i="1" s="1"/>
  <c r="G48" i="1" s="1"/>
  <c r="G30" i="1"/>
  <c r="F30" i="1"/>
  <c r="G19" i="1"/>
  <c r="F19" i="1"/>
  <c r="J19" i="1" s="1"/>
  <c r="G78" i="7" l="1"/>
  <c r="J78" i="7" s="1"/>
  <c r="E78" i="7"/>
  <c r="J8" i="7"/>
  <c r="I33" i="3"/>
  <c r="I79" i="7"/>
  <c r="F78" i="7"/>
  <c r="F11" i="3"/>
  <c r="G17" i="1" s="1"/>
  <c r="G16" i="1" s="1"/>
  <c r="G22" i="1" s="1"/>
  <c r="G38" i="1" s="1"/>
  <c r="G39" i="1" s="1"/>
  <c r="E25" i="7"/>
  <c r="E20" i="7"/>
  <c r="H45" i="1"/>
  <c r="H48" i="1" s="1"/>
  <c r="E7" i="7" l="1"/>
  <c r="I7" i="7" s="1"/>
  <c r="J7" i="7"/>
  <c r="I20" i="7"/>
  <c r="I11" i="3"/>
  <c r="F7" i="7"/>
  <c r="C40" i="5" s="1"/>
  <c r="C11" i="5" s="1"/>
  <c r="B46" i="5"/>
  <c r="I78" i="7"/>
  <c r="D40" i="5" l="1"/>
  <c r="D41" i="5" s="1"/>
  <c r="I8" i="7"/>
  <c r="F17" i="1"/>
  <c r="F16" i="1" s="1"/>
  <c r="J16" i="1" s="1"/>
  <c r="C41" i="5"/>
  <c r="K38" i="1"/>
  <c r="G40" i="5" l="1"/>
  <c r="D11" i="5"/>
  <c r="G11" i="5" s="1"/>
  <c r="F22" i="1"/>
  <c r="F38" i="1" s="1"/>
  <c r="J38" i="1" s="1"/>
  <c r="B40" i="5"/>
  <c r="F40" i="5" s="1"/>
  <c r="B41" i="5" l="1"/>
  <c r="B11" i="5"/>
  <c r="F11" i="5" s="1"/>
  <c r="H17" i="1" l="1"/>
  <c r="H16" i="1" l="1"/>
  <c r="K17" i="1"/>
  <c r="H22" i="1" l="1"/>
  <c r="H38" i="1" s="1"/>
  <c r="H39" i="1" s="1"/>
  <c r="K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OS.BV.70</author>
  </authors>
  <commentList>
    <comment ref="H37" authorId="0" shapeId="0" xr:uid="{E59B1A98-3F89-43BD-B41D-F5BC6DF39FC0}">
      <text>
        <r>
          <rPr>
            <b/>
            <sz val="9"/>
            <color indexed="81"/>
            <rFont val="Segoe UI"/>
            <charset val="1"/>
          </rPr>
          <t>OS.BV.70:</t>
        </r>
        <r>
          <rPr>
            <sz val="9"/>
            <color indexed="81"/>
            <rFont val="Segoe UI"/>
            <charset val="1"/>
          </rPr>
          <t xml:space="preserve">
ovdje upiši podatak iz tablice od SDŽ REZULTAT POSL.</t>
        </r>
      </text>
    </comment>
  </commentList>
</comments>
</file>

<file path=xl/sharedStrings.xml><?xml version="1.0" encoding="utf-8"?>
<sst xmlns="http://schemas.openxmlformats.org/spreadsheetml/2006/main" count="592" uniqueCount="254">
  <si>
    <t>PRIHODI UKUPNO</t>
  </si>
  <si>
    <t>PRIHODI POSLOVANJA</t>
  </si>
  <si>
    <t>RASHODI UKUPNO</t>
  </si>
  <si>
    <t>RAZLIKA - VIŠAK / MANJAK</t>
  </si>
  <si>
    <t>VIŠAK / MANJAK IZ PRETHODNE(IH) GODINE KOJI ĆE SE RASPOREDITI / POKRITI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</si>
  <si>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</si>
  <si>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</si>
  <si>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</si>
  <si>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</si>
  <si>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</si>
  <si>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</si>
  <si>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</si>
  <si>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</si>
  <si>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</si>
  <si>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</si>
  <si>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</si>
  <si>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</si>
  <si>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</si>
  <si>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</si>
  <si>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</si>
  <si>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</si>
  <si>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</si>
  <si>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</si>
  <si>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</si>
  <si>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</si>
  <si>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</si>
  <si>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</si>
  <si>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</si>
  <si>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</si>
  <si>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</si>
  <si>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</si>
  <si>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</si>
  <si>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</si>
  <si>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</si>
  <si>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</si>
  <si>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</si>
  <si>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…</t>
  </si>
  <si>
    <t>Rashodi za nabavu proizvedene dugotrajne imovine</t>
  </si>
  <si>
    <t>Naziv</t>
  </si>
  <si>
    <t>5.4.</t>
  </si>
  <si>
    <t>Pomoći proračunskim korisnicima SDŽ</t>
  </si>
  <si>
    <t>5.5.</t>
  </si>
  <si>
    <t>Pomoći EU za PK</t>
  </si>
  <si>
    <t>4.8.</t>
  </si>
  <si>
    <t>Prihodi za posebne namjene proračunskih korisnika</t>
  </si>
  <si>
    <t>Prihodi od imovine</t>
  </si>
  <si>
    <t>3.2.</t>
  </si>
  <si>
    <t>Vlastiti prihodi PK</t>
  </si>
  <si>
    <t>6.2.</t>
  </si>
  <si>
    <t>Donacije proračunskim korisnicima SDŽ</t>
  </si>
  <si>
    <t>1.1.</t>
  </si>
  <si>
    <t>7.2.</t>
  </si>
  <si>
    <t>Prihodi od prodaje nefinancijske imovine PK</t>
  </si>
  <si>
    <t>5.3.</t>
  </si>
  <si>
    <t xml:space="preserve">Pomoći EU </t>
  </si>
  <si>
    <t>4.4.</t>
  </si>
  <si>
    <t>Prihodi za posebne namjene - Decentralizacija</t>
  </si>
  <si>
    <t>Financijski rashodi</t>
  </si>
  <si>
    <t>Ostali rashodi</t>
  </si>
  <si>
    <t>8.2.</t>
  </si>
  <si>
    <t>Namjenski primici od zaduživanja proračunski korisnici</t>
  </si>
  <si>
    <t>Primljeni povrati glavnica danih zajmova i depozita</t>
  </si>
  <si>
    <t>05 Zaštita okoliša</t>
  </si>
  <si>
    <t>051 Gospodarenje otpadom</t>
  </si>
  <si>
    <t>052 Gospodarenje otpadnim vodama</t>
  </si>
  <si>
    <t>053 Smanjenje zagađivanja</t>
  </si>
  <si>
    <t>054 Zaštita bioraznolikosti i krajolika</t>
  </si>
  <si>
    <t>055 Istraživanje i razvoj: Zaštita okoliša</t>
  </si>
  <si>
    <t>056 Poslovi i usluge zaštite okoliša koji nisu drugdje svrstani</t>
  </si>
  <si>
    <t>06 Usluge unapređenja stanovanja i zajednice</t>
  </si>
  <si>
    <t>061 Razvoj stanovanja</t>
  </si>
  <si>
    <t>062 Razvoj zajednice</t>
  </si>
  <si>
    <t>063 Opskrba vodom</t>
  </si>
  <si>
    <t>064 Ulična rasvjeta</t>
  </si>
  <si>
    <t>065 Istraživanje i razvoj stanovanja i komunalnih pogodnosti</t>
  </si>
  <si>
    <t>066 Rashodi vezani za stanovanje i kom. pogodnosti koji nisu drugdje svrstani</t>
  </si>
  <si>
    <t>07 Zdravstvo</t>
  </si>
  <si>
    <t>071 "Medicinski proizvodi, pribor i oprema"</t>
  </si>
  <si>
    <t>072 Službe za vanjske pacijente</t>
  </si>
  <si>
    <t>073 Bolničke službe</t>
  </si>
  <si>
    <t>074 Službe javnog zdravstva</t>
  </si>
  <si>
    <t>075 Istraživanje i razvoj zdravstva</t>
  </si>
  <si>
    <t>076 Poslovi i usluge zdravstva koji nisu drugdje svrstani</t>
  </si>
  <si>
    <t>08 "Rekreacija, kultura i religija"</t>
  </si>
  <si>
    <t>081 Službe rekreacije i sporta</t>
  </si>
  <si>
    <t>082 Službe kulture</t>
  </si>
  <si>
    <t>083 Službe emitiranja i izdavanja</t>
  </si>
  <si>
    <t>084 Religijske i druge službe zajednice</t>
  </si>
  <si>
    <t>085 "Istraživanje i razvoj rekreacije, kulture i religije"</t>
  </si>
  <si>
    <t>086 "Rashodi za rekreaciju, kulturu i religiju koji nisu drugdje svrstani"</t>
  </si>
  <si>
    <t>09 Obrazovanje</t>
  </si>
  <si>
    <t>091 Predškolsko i osnovno obrazovanje</t>
  </si>
  <si>
    <t>092 Srednjoškolsko  obrazovanje</t>
  </si>
  <si>
    <t>093 "Poslije srednjoškolsko, ali ne visoko obrazovanje"</t>
  </si>
  <si>
    <t>094 Visoka naobrazba</t>
  </si>
  <si>
    <t>095 Obrazovanje koje se ne može definirati po stupnju</t>
  </si>
  <si>
    <t>096 Dodatne usluge u obrazovanju</t>
  </si>
  <si>
    <t>097 Istraživanje i razvoj obrazovanja</t>
  </si>
  <si>
    <t>098 Usluge obrazovanja koje nisu drugdje svrstane</t>
  </si>
  <si>
    <t>10 Socijalna zaštita</t>
  </si>
  <si>
    <t>101 Bolest i invaliditet</t>
  </si>
  <si>
    <t>102 Starost</t>
  </si>
  <si>
    <t>103 Sljednici</t>
  </si>
  <si>
    <t>104 Obitelj i djeca</t>
  </si>
  <si>
    <t>105 Nezaposlenost</t>
  </si>
  <si>
    <t>106 Stanovanje</t>
  </si>
  <si>
    <t>107 Socijalna pomoć stanovništvu koje nije obuhvaćeno redovnim socijalnim programima</t>
  </si>
  <si>
    <t>108 Istraživanje i razvoj socijalne zaštite</t>
  </si>
  <si>
    <t>109 Aktivnosti socijalne zaštite koje nisu drugdje svrstane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</si>
  <si>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</si>
  <si>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</si>
  <si>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</si>
  <si>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</si>
  <si>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</si>
  <si>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</si>
  <si>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</si>
  <si>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</si>
  <si>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</si>
  <si>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</si>
  <si>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</si>
  <si>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TEKUĆE GODINE</t>
  </si>
  <si>
    <t>PROGRAM 4001</t>
  </si>
  <si>
    <t>Razvoj odgojno obrazovnog sustava</t>
  </si>
  <si>
    <t>Aktivnost A400103</t>
  </si>
  <si>
    <t>Natjecanja, manifestacije i ostalo</t>
  </si>
  <si>
    <t>Izvor financiranja 1.1.1.</t>
  </si>
  <si>
    <t>Aktivnost A400104</t>
  </si>
  <si>
    <t>E - škole</t>
  </si>
  <si>
    <t>Aktivnost A400115</t>
  </si>
  <si>
    <t>Osobni pomoćnici i pomoćnici u nastavi</t>
  </si>
  <si>
    <t>Aktivnost T400110</t>
  </si>
  <si>
    <t>Financiranje troškova prehrane za  učenike OŠ</t>
  </si>
  <si>
    <t>Aktivnost T400122</t>
  </si>
  <si>
    <t>Izvor financiranja 4.4.1.</t>
  </si>
  <si>
    <t>Prihodi za posebne namjene-Decentralizacija</t>
  </si>
  <si>
    <t>Pomoći EU</t>
  </si>
  <si>
    <t>PROGRAM 4030</t>
  </si>
  <si>
    <t>Osnovnoškolsko obrazovanje</t>
  </si>
  <si>
    <t>Izvor financiranja 3.2.1.</t>
  </si>
  <si>
    <t>Izvor financiranja 5.4.1.</t>
  </si>
  <si>
    <t>Pomoći PK</t>
  </si>
  <si>
    <t>Aktivnost A403001</t>
  </si>
  <si>
    <t>Rashodi djelatnosti</t>
  </si>
  <si>
    <t>Izvor financiranja 4.8.1.</t>
  </si>
  <si>
    <t>Izvor financiranja 6.2.1.</t>
  </si>
  <si>
    <t>Donacije PK</t>
  </si>
  <si>
    <t>Izvor financiranja 3.2.2.</t>
  </si>
  <si>
    <t>Prihodi za posebne namjene PK</t>
  </si>
  <si>
    <t>Naknade građanima</t>
  </si>
  <si>
    <t>Rashodi za nabavu proiz. dug.im.</t>
  </si>
  <si>
    <t>Rashodi za nabavu nefin. imovine</t>
  </si>
  <si>
    <t>Aktivnost A403004</t>
  </si>
  <si>
    <t>Prijevoz učenika osnovnih škola</t>
  </si>
  <si>
    <t>Aktivnost A403002</t>
  </si>
  <si>
    <t>Izgradnja i uređenje objekata te nabava i održavanje opreme</t>
  </si>
  <si>
    <t>Aktivnost T400111</t>
  </si>
  <si>
    <t>Opskrba školskih ustanova higijenskim potrep. za učenice</t>
  </si>
  <si>
    <t>5.1.</t>
  </si>
  <si>
    <t>Pomoći</t>
  </si>
  <si>
    <t>Naknade građanima i kućanstvima</t>
  </si>
  <si>
    <t>UKUPNO:</t>
  </si>
  <si>
    <t>Pomoći iz inoz. i od subjekata unutar općeg proračuna</t>
  </si>
  <si>
    <t>Prihodi iz nadležnog pror. i od HZZO-a temeljem ug. obveza</t>
  </si>
  <si>
    <t>Prihodi od upr. i adm. pristojbi, po propisima i naknada</t>
  </si>
  <si>
    <t>Prihodi od prodaje proizvoda i robe te pruženih usluga</t>
  </si>
  <si>
    <t>Kazne, upravne mjere i ostali prihodi</t>
  </si>
  <si>
    <t>Vlastiti prihodi PK - preneseni</t>
  </si>
  <si>
    <t>3.2.2.</t>
  </si>
  <si>
    <t>Izvor financiranja 1.1.2.</t>
  </si>
  <si>
    <t>Pomoći EU - prenesena sredstva</t>
  </si>
  <si>
    <t>Rashodi za zaposelne</t>
  </si>
  <si>
    <t>Opći prihodi i primici - prenesena sredstva</t>
  </si>
  <si>
    <t>Pomoći EU - prenesena sredstava</t>
  </si>
  <si>
    <t>Izvor financiranja 5.3.2.</t>
  </si>
  <si>
    <t>Nabava udžbenika i drugih obrazovnih materijala</t>
  </si>
  <si>
    <t>Aktivnost A400118</t>
  </si>
  <si>
    <t>5.3.2.</t>
  </si>
  <si>
    <t>00403 Ustanove u osnovnom školstvu</t>
  </si>
  <si>
    <t>13166 OŠ OSTROG,Kaštel Lukšić</t>
  </si>
  <si>
    <t>Rashodi za dodatna ulaganja na nefinancijskoj imovini</t>
  </si>
  <si>
    <t>Vlastiti prihodi PK - prenesena sredstva</t>
  </si>
  <si>
    <t>Pomoći PK-prenesena sredstva</t>
  </si>
  <si>
    <t xml:space="preserve">Pomoći proračunskim korisnicima </t>
  </si>
  <si>
    <t>Donacije proračunskim korisnicima SDŽ-prenesena</t>
  </si>
  <si>
    <t xml:space="preserve">Pomoći proračunskim korisnicima-prensena </t>
  </si>
  <si>
    <t>Prihodi za posebne namjene- Decentralizacija preneseni</t>
  </si>
  <si>
    <t>Prihodi za posebne namjene - Decentralizacija-prenseni</t>
  </si>
  <si>
    <t>Aktivnost A403003</t>
  </si>
  <si>
    <t>Pravno zastupanje, naknada štete i ostalo</t>
  </si>
  <si>
    <t xml:space="preserve">Rashodi za zaposlene </t>
  </si>
  <si>
    <t xml:space="preserve">Indeks </t>
  </si>
  <si>
    <t>Indeks</t>
  </si>
  <si>
    <t>8 (6/5)</t>
  </si>
  <si>
    <t>Polugodišnje izvršenje 2025.</t>
  </si>
  <si>
    <t>7 (6/3)</t>
  </si>
  <si>
    <t>NPOO 2021.-2026.Jednosmjesnki rad i cjelodnevna škola</t>
  </si>
  <si>
    <t xml:space="preserve">Opći prihodi i primici-prenesena </t>
  </si>
  <si>
    <t>ULJP 2021.-2027. -Učimo zajedno VII</t>
  </si>
  <si>
    <t>Izvor financiranja 5.1.2.</t>
  </si>
  <si>
    <t>Pomoći-prenesena sredstva</t>
  </si>
  <si>
    <t>Pomoći EU-prenesena sredstva</t>
  </si>
  <si>
    <t>Opći prihodi i primici-prenesena sred</t>
  </si>
  <si>
    <t>6 (5/2)</t>
  </si>
  <si>
    <t>7 (5/4)</t>
  </si>
  <si>
    <t>Pomoći-preneseni</t>
  </si>
  <si>
    <t xml:space="preserve">Pomoći - prenesena </t>
  </si>
  <si>
    <t xml:space="preserve">Opći prihodi i primici-prensena </t>
  </si>
  <si>
    <t>Opći prihodi i primici-preneseni</t>
  </si>
  <si>
    <t>6(5/2)</t>
  </si>
  <si>
    <t>7(5/4)</t>
  </si>
  <si>
    <t>URBROJ: 2181-323-01-25-1</t>
  </si>
  <si>
    <t>Polugodišnje izvršenje 2026.</t>
  </si>
  <si>
    <t>Proračun 2026.</t>
  </si>
  <si>
    <t>1. Rebalans 2026.</t>
  </si>
  <si>
    <t>Izvor financiranja 5.0.1 K</t>
  </si>
  <si>
    <t>Izvor financiranja 5.2.0 K</t>
  </si>
  <si>
    <t>Ostale Pomoći</t>
  </si>
  <si>
    <t>Ostale Pomoći PK</t>
  </si>
  <si>
    <t>POLUGODIŠNJE IZVRŠENJE FINANCIJSKOG PLANA PRORAČUNSKOG KORISNIKA JEDINICE LOKALNE I PODRUČNE (REGIONALNE) SAMOUPRAVE 
ZA 2026. GODINU</t>
  </si>
  <si>
    <t>Aktivnost A400125</t>
  </si>
  <si>
    <t>Knjižnična građa u školskim knjižnicama</t>
  </si>
  <si>
    <t>Opći prihodi i prmici</t>
  </si>
  <si>
    <t>Rashodi za nabavu nefinancijske im.</t>
  </si>
  <si>
    <t>Aktinvost K400138</t>
  </si>
  <si>
    <t>Izvor financiranja 5.8.1 Ž</t>
  </si>
  <si>
    <t>Izvor financiranja 5.6.1Ž</t>
  </si>
  <si>
    <t>Izvor financiranja 5.0.1Ž</t>
  </si>
  <si>
    <t>Izvor financiranja 5.0.1KViš</t>
  </si>
  <si>
    <t>Izvor financiranja 5.0.1K</t>
  </si>
  <si>
    <t>Izvor financiranja 4.8.2.</t>
  </si>
  <si>
    <t xml:space="preserve">Prihodi za posebne namjene PK-prenesena sredstva </t>
  </si>
  <si>
    <t xml:space="preserve">Opći prihodi i primici </t>
  </si>
  <si>
    <t>Polugodišnje izvršenje 2026</t>
  </si>
  <si>
    <t>IZVRŠENJE FINANCIJSKOG PLANA PRORAČUNSKOG KORISNIKA JEDINICE LOKALNE I PODRUČNE (REGIONALNE) SAMOUPRAVE 
ZA 2026. GODINU</t>
  </si>
  <si>
    <t>Polugodišnje Izvršenje 2026.</t>
  </si>
  <si>
    <t>5.6.1Ž</t>
  </si>
  <si>
    <t>5.0.1.Ž</t>
  </si>
  <si>
    <t>5.0.1K</t>
  </si>
  <si>
    <t>1. 1 .2.</t>
  </si>
  <si>
    <t>5.2.0K</t>
  </si>
  <si>
    <t>5.8.1Ž</t>
  </si>
  <si>
    <t>4.8.2</t>
  </si>
  <si>
    <t>Prihodi za posebne namjene PK preneseni</t>
  </si>
  <si>
    <t>Pomoći 5.0.1. Ž</t>
  </si>
  <si>
    <t>5.6.1 Ž</t>
  </si>
  <si>
    <t>5.0.1 Ž</t>
  </si>
  <si>
    <t>5.0.1KViš</t>
  </si>
  <si>
    <t>5.2.0.K</t>
  </si>
  <si>
    <t>Ostale pomoći PK</t>
  </si>
  <si>
    <t>5.8.1.Ž</t>
  </si>
  <si>
    <t>Instrumenti EU nove generacije</t>
  </si>
  <si>
    <t xml:space="preserve">Polugodišnje izvršenje 2026. </t>
  </si>
  <si>
    <t xml:space="preserve">U Kaštel Lukšiću </t>
  </si>
  <si>
    <t>KLASA: 400-04/26-01/2
URBROJ: 2181-323-01-26-1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</si>
</sst>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7"/>
      <color indexed="8"/>
      <name val="Arial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247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3" xfId="0" applyNumberFormat="1" applyFont="1" applyFill="1" applyBorder="1" applyAlignment="1" applyProtection="1">
      <alignment horizontal="left" vertical="center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vertical="center" wrapText="1"/>
    </xf>
    <xf numFmtId="0" fontId="8" fillId="2" borderId="3" xfId="0" applyNumberFormat="1" applyFont="1" applyFill="1" applyBorder="1" applyAlignment="1" applyProtection="1">
      <alignment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0" fontId="10" fillId="3" borderId="1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8" fillId="3" borderId="2" xfId="0" applyNumberFormat="1" applyFont="1" applyFill="1" applyBorder="1" applyAlignment="1" applyProtection="1">
      <alignment vertical="center"/>
    </xf>
    <xf numFmtId="3" fontId="16" fillId="2" borderId="3" xfId="0" applyNumberFormat="1" applyFont="1" applyFill="1" applyBorder="1" applyAlignment="1">
      <alignment horizontal="right"/>
    </xf>
    <xf numFmtId="0" fontId="17" fillId="0" borderId="0" xfId="0" applyFont="1"/>
    <xf numFmtId="0" fontId="0" fillId="0" borderId="0" xfId="0" applyFont="1"/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Font="1"/>
    <xf numFmtId="0" fontId="19" fillId="0" borderId="3" xfId="1" applyNumberFormat="1" applyFont="1" applyFill="1" applyBorder="1" applyAlignment="1" applyProtection="1">
      <alignment horizontal="left" vertical="center" wrapText="1"/>
    </xf>
    <xf numFmtId="0" fontId="21" fillId="0" borderId="3" xfId="1" applyNumberFormat="1" applyFont="1" applyFill="1" applyBorder="1" applyAlignment="1" applyProtection="1">
      <alignment horizontal="left" vertical="center" wrapText="1"/>
    </xf>
    <xf numFmtId="0" fontId="17" fillId="0" borderId="3" xfId="0" applyFont="1" applyBorder="1"/>
    <xf numFmtId="0" fontId="0" fillId="0" borderId="3" xfId="0" applyBorder="1"/>
    <xf numFmtId="0" fontId="22" fillId="0" borderId="3" xfId="1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quotePrefix="1" applyNumberFormat="1" applyFont="1" applyFill="1" applyBorder="1" applyAlignment="1" applyProtection="1">
      <alignment horizontal="center" vertical="center"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/>
    <xf numFmtId="0" fontId="10" fillId="0" borderId="1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center" wrapText="1"/>
    </xf>
    <xf numFmtId="0" fontId="10" fillId="0" borderId="2" xfId="0" quotePrefix="1" applyNumberFormat="1" applyFont="1" applyFill="1" applyBorder="1" applyAlignment="1" applyProtection="1">
      <alignment horizontal="left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" fontId="3" fillId="2" borderId="3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 applyProtection="1">
      <alignment horizontal="right" vertical="center" wrapText="1"/>
    </xf>
    <xf numFmtId="4" fontId="3" fillId="2" borderId="4" xfId="0" applyNumberFormat="1" applyFont="1" applyFill="1" applyBorder="1" applyAlignment="1" applyProtection="1">
      <alignment horizontal="right" vertical="center" wrapText="1"/>
    </xf>
    <xf numFmtId="4" fontId="6" fillId="4" borderId="4" xfId="0" applyNumberFormat="1" applyFont="1" applyFill="1" applyBorder="1" applyAlignment="1" applyProtection="1">
      <alignment horizontal="right" vertical="center" wrapText="1"/>
    </xf>
    <xf numFmtId="4" fontId="21" fillId="0" borderId="3" xfId="1" applyNumberFormat="1" applyFont="1" applyFill="1" applyBorder="1" applyAlignment="1" applyProtection="1">
      <alignment horizontal="right" vertical="center" wrapText="1"/>
    </xf>
    <xf numFmtId="4" fontId="10" fillId="2" borderId="3" xfId="0" applyNumberFormat="1" applyFont="1" applyFill="1" applyBorder="1" applyAlignment="1" applyProtection="1">
      <alignment horizontal="right" vertical="center" wrapText="1"/>
    </xf>
    <xf numFmtId="4" fontId="8" fillId="2" borderId="3" xfId="0" applyNumberFormat="1" applyFont="1" applyFill="1" applyBorder="1" applyAlignment="1" applyProtection="1">
      <alignment horizontal="right" vertical="center" wrapText="1"/>
    </xf>
    <xf numFmtId="4" fontId="9" fillId="2" borderId="3" xfId="0" applyNumberFormat="1" applyFont="1" applyFill="1" applyBorder="1" applyAlignment="1" applyProtection="1">
      <alignment horizontal="right" vertical="center" wrapText="1"/>
    </xf>
    <xf numFmtId="4" fontId="9" fillId="2" borderId="3" xfId="0" quotePrefix="1" applyNumberFormat="1" applyFont="1" applyFill="1" applyBorder="1" applyAlignment="1">
      <alignment horizontal="right" vertical="center" wrapText="1"/>
    </xf>
    <xf numFmtId="4" fontId="8" fillId="2" borderId="3" xfId="0" applyNumberFormat="1" applyFont="1" applyFill="1" applyBorder="1" applyAlignment="1" applyProtection="1">
      <alignment vertical="center" wrapText="1"/>
    </xf>
    <xf numFmtId="4" fontId="9" fillId="2" borderId="3" xfId="0" quotePrefix="1" applyNumberFormat="1" applyFont="1" applyFill="1" applyBorder="1" applyAlignment="1">
      <alignment horizontal="left" vertical="center"/>
    </xf>
    <xf numFmtId="4" fontId="9" fillId="2" borderId="3" xfId="0" applyNumberFormat="1" applyFont="1" applyFill="1" applyBorder="1" applyAlignment="1" applyProtection="1">
      <alignment horizontal="left" vertical="center" wrapText="1"/>
    </xf>
    <xf numFmtId="4" fontId="9" fillId="2" borderId="3" xfId="0" quotePrefix="1" applyNumberFormat="1" applyFont="1" applyFill="1" applyBorder="1" applyAlignment="1">
      <alignment horizontal="left" vertical="center" wrapText="1"/>
    </xf>
    <xf numFmtId="4" fontId="16" fillId="2" borderId="3" xfId="0" applyNumberFormat="1" applyFont="1" applyFill="1" applyBorder="1" applyAlignment="1">
      <alignment horizontal="right"/>
    </xf>
    <xf numFmtId="4" fontId="9" fillId="2" borderId="3" xfId="0" quotePrefix="1" applyNumberFormat="1" applyFont="1" applyFill="1" applyBorder="1" applyAlignment="1">
      <alignment horizontal="right" vertical="center"/>
    </xf>
    <xf numFmtId="4" fontId="8" fillId="2" borderId="3" xfId="0" quotePrefix="1" applyNumberFormat="1" applyFont="1" applyFill="1" applyBorder="1" applyAlignment="1">
      <alignment horizontal="right" vertical="center"/>
    </xf>
    <xf numFmtId="4" fontId="10" fillId="2" borderId="3" xfId="0" quotePrefix="1" applyNumberFormat="1" applyFont="1" applyFill="1" applyBorder="1" applyAlignment="1">
      <alignment horizontal="right" vertical="center"/>
    </xf>
    <xf numFmtId="4" fontId="10" fillId="2" borderId="3" xfId="0" applyNumberFormat="1" applyFont="1" applyFill="1" applyBorder="1" applyAlignment="1" applyProtection="1">
      <alignment vertical="center" wrapText="1"/>
    </xf>
    <xf numFmtId="4" fontId="1" fillId="0" borderId="3" xfId="0" applyNumberFormat="1" applyFont="1" applyBorder="1" applyAlignment="1">
      <alignment vertical="center"/>
    </xf>
    <xf numFmtId="4" fontId="8" fillId="2" borderId="3" xfId="0" quotePrefix="1" applyNumberFormat="1" applyFont="1" applyFill="1" applyBorder="1" applyAlignment="1">
      <alignment horizontal="right" vertical="center" wrapText="1"/>
    </xf>
    <xf numFmtId="0" fontId="8" fillId="2" borderId="0" xfId="0" applyNumberFormat="1" applyFont="1" applyFill="1" applyBorder="1" applyAlignment="1" applyProtection="1">
      <alignment horizontal="left" vertical="center" wrapText="1"/>
    </xf>
    <xf numFmtId="0" fontId="9" fillId="2" borderId="0" xfId="0" quotePrefix="1" applyFont="1" applyFill="1" applyBorder="1" applyAlignment="1">
      <alignment horizontal="left" vertical="center"/>
    </xf>
    <xf numFmtId="4" fontId="9" fillId="2" borderId="0" xfId="0" quotePrefix="1" applyNumberFormat="1" applyFont="1" applyFill="1" applyBorder="1" applyAlignment="1">
      <alignment horizontal="right" vertical="center"/>
    </xf>
    <xf numFmtId="4" fontId="3" fillId="2" borderId="0" xfId="0" applyNumberFormat="1" applyFont="1" applyFill="1" applyBorder="1" applyAlignment="1">
      <alignment horizontal="right"/>
    </xf>
    <xf numFmtId="4" fontId="26" fillId="2" borderId="3" xfId="0" quotePrefix="1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10" fillId="3" borderId="1" xfId="0" quotePrefix="1" applyNumberFormat="1" applyFont="1" applyFill="1" applyBorder="1" applyAlignment="1">
      <alignment horizontal="right"/>
    </xf>
    <xf numFmtId="4" fontId="10" fillId="3" borderId="3" xfId="0" quotePrefix="1" applyNumberFormat="1" applyFont="1" applyFill="1" applyBorder="1" applyAlignment="1">
      <alignment horizontal="right"/>
    </xf>
    <xf numFmtId="4" fontId="10" fillId="4" borderId="1" xfId="0" quotePrefix="1" applyNumberFormat="1" applyFont="1" applyFill="1" applyBorder="1" applyAlignment="1">
      <alignment horizontal="right"/>
    </xf>
    <xf numFmtId="4" fontId="6" fillId="3" borderId="1" xfId="0" quotePrefix="1" applyNumberFormat="1" applyFont="1" applyFill="1" applyBorder="1" applyAlignment="1">
      <alignment horizontal="right"/>
    </xf>
    <xf numFmtId="4" fontId="6" fillId="3" borderId="3" xfId="0" quotePrefix="1" applyNumberFormat="1" applyFont="1" applyFill="1" applyBorder="1" applyAlignment="1">
      <alignment horizontal="right"/>
    </xf>
    <xf numFmtId="0" fontId="11" fillId="0" borderId="0" xfId="0" applyFont="1" applyAlignment="1">
      <alignment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4" fontId="19" fillId="0" borderId="3" xfId="1" applyNumberFormat="1" applyFont="1" applyFill="1" applyBorder="1" applyAlignment="1" applyProtection="1">
      <alignment horizontal="righ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4" fontId="3" fillId="2" borderId="4" xfId="0" applyNumberFormat="1" applyFont="1" applyFill="1" applyBorder="1" applyAlignment="1">
      <alignment horizontal="right"/>
    </xf>
    <xf numFmtId="0" fontId="16" fillId="4" borderId="4" xfId="0" applyNumberFormat="1" applyFont="1" applyFill="1" applyBorder="1" applyAlignment="1" applyProtection="1">
      <alignment horizontal="left" vertical="center" wrapText="1"/>
    </xf>
    <xf numFmtId="4" fontId="3" fillId="4" borderId="4" xfId="0" applyNumberFormat="1" applyFont="1" applyFill="1" applyBorder="1" applyAlignment="1" applyProtection="1">
      <alignment horizontal="right" vertical="center" wrapText="1"/>
    </xf>
    <xf numFmtId="0" fontId="27" fillId="4" borderId="4" xfId="0" applyNumberFormat="1" applyFont="1" applyFill="1" applyBorder="1" applyAlignment="1" applyProtection="1">
      <alignment horizontal="left" vertical="center" wrapText="1"/>
    </xf>
    <xf numFmtId="4" fontId="16" fillId="4" borderId="4" xfId="0" applyNumberFormat="1" applyFont="1" applyFill="1" applyBorder="1" applyAlignment="1" applyProtection="1">
      <alignment horizontal="right" vertical="center" wrapText="1"/>
    </xf>
    <xf numFmtId="0" fontId="3" fillId="4" borderId="4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4" fontId="6" fillId="5" borderId="4" xfId="0" applyNumberFormat="1" applyFont="1" applyFill="1" applyBorder="1" applyAlignment="1" applyProtection="1">
      <alignment horizontal="right" vertical="center" wrapText="1"/>
    </xf>
    <xf numFmtId="16" fontId="9" fillId="2" borderId="3" xfId="0" applyNumberFormat="1" applyFont="1" applyFill="1" applyBorder="1" applyAlignment="1" applyProtection="1">
      <alignment horizontal="left" vertical="center" wrapText="1"/>
    </xf>
    <xf numFmtId="16" fontId="9" fillId="2" borderId="3" xfId="0" quotePrefix="1" applyNumberFormat="1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6" fillId="4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" fontId="10" fillId="4" borderId="3" xfId="0" quotePrefix="1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6" borderId="4" xfId="0" applyNumberFormat="1" applyFont="1" applyFill="1" applyBorder="1" applyAlignment="1" applyProtection="1">
      <alignment horizontal="left" vertical="center" wrapText="1"/>
    </xf>
    <xf numFmtId="4" fontId="3" fillId="6" borderId="4" xfId="0" applyNumberFormat="1" applyFont="1" applyFill="1" applyBorder="1" applyAlignment="1" applyProtection="1">
      <alignment horizontal="right" vertical="center" wrapText="1"/>
    </xf>
    <xf numFmtId="4" fontId="3" fillId="6" borderId="4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0" fontId="30" fillId="2" borderId="4" xfId="0" applyNumberFormat="1" applyFont="1" applyFill="1" applyBorder="1" applyAlignment="1" applyProtection="1">
      <alignment horizontal="left" vertical="center" wrapText="1"/>
    </xf>
    <xf numFmtId="0" fontId="31" fillId="4" borderId="4" xfId="0" applyNumberFormat="1" applyFont="1" applyFill="1" applyBorder="1" applyAlignment="1" applyProtection="1">
      <alignment horizontal="left" vertical="center" wrapText="1"/>
    </xf>
    <xf numFmtId="0" fontId="31" fillId="6" borderId="4" xfId="0" applyNumberFormat="1" applyFont="1" applyFill="1" applyBorder="1" applyAlignment="1" applyProtection="1">
      <alignment horizontal="left" vertical="center" wrapTex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center" wrapText="1"/>
    </xf>
    <xf numFmtId="4" fontId="9" fillId="2" borderId="3" xfId="0" quotePrefix="1" applyNumberFormat="1" applyFont="1" applyFill="1" applyBorder="1" applyAlignment="1" applyProtection="1">
      <alignment horizontal="righ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4" fontId="6" fillId="2" borderId="3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6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6" fillId="4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6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4" borderId="4" xfId="0" applyNumberFormat="1" applyFont="1" applyFill="1" applyBorder="1" applyAlignment="1" applyProtection="1">
      <alignment horizontal="left" vertical="center" wrapText="1"/>
    </xf>
    <xf numFmtId="4" fontId="6" fillId="6" borderId="4" xfId="0" applyNumberFormat="1" applyFont="1" applyFill="1" applyBorder="1" applyAlignment="1" applyProtection="1">
      <alignment horizontal="right" vertical="center" wrapText="1"/>
    </xf>
    <xf numFmtId="4" fontId="3" fillId="4" borderId="4" xfId="0" applyNumberFormat="1" applyFont="1" applyFill="1" applyBorder="1" applyAlignment="1">
      <alignment horizontal="right"/>
    </xf>
    <xf numFmtId="2" fontId="9" fillId="2" borderId="3" xfId="0" quotePrefix="1" applyNumberFormat="1" applyFont="1" applyFill="1" applyBorder="1" applyAlignment="1">
      <alignment horizontal="left" vertical="center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10" fillId="0" borderId="1" xfId="0" quotePrefix="1" applyFont="1" applyBorder="1" applyAlignment="1">
      <alignment horizontal="left" vertical="center"/>
    </xf>
    <xf numFmtId="0" fontId="8" fillId="0" borderId="2" xfId="0" applyNumberFormat="1" applyFont="1" applyFill="1" applyBorder="1" applyAlignment="1" applyProtection="1">
      <alignment vertical="center"/>
    </xf>
    <xf numFmtId="0" fontId="10" fillId="3" borderId="1" xfId="0" quotePrefix="1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vertical="center" wrapText="1"/>
    </xf>
    <xf numFmtId="0" fontId="10" fillId="3" borderId="1" xfId="0" applyNumberFormat="1" applyFont="1" applyFill="1" applyBorder="1" applyAlignment="1" applyProtection="1">
      <alignment horizontal="left" vertical="center" wrapText="1"/>
    </xf>
    <xf numFmtId="0" fontId="10" fillId="3" borderId="2" xfId="0" applyNumberFormat="1" applyFont="1" applyFill="1" applyBorder="1" applyAlignment="1" applyProtection="1">
      <alignment horizontal="left" vertical="center" wrapText="1"/>
    </xf>
    <xf numFmtId="0" fontId="10" fillId="3" borderId="4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10" fillId="4" borderId="1" xfId="0" applyNumberFormat="1" applyFont="1" applyFill="1" applyBorder="1" applyAlignment="1" applyProtection="1">
      <alignment horizontal="left" vertical="center" wrapText="1"/>
    </xf>
    <xf numFmtId="0" fontId="10" fillId="4" borderId="2" xfId="0" applyNumberFormat="1" applyFont="1" applyFill="1" applyBorder="1" applyAlignment="1" applyProtection="1">
      <alignment horizontal="left" vertical="center" wrapText="1"/>
    </xf>
    <xf numFmtId="0" fontId="10" fillId="4" borderId="4" xfId="0" applyNumberFormat="1" applyFont="1" applyFill="1" applyBorder="1" applyAlignment="1" applyProtection="1">
      <alignment horizontal="left" vertical="center" wrapText="1"/>
    </xf>
    <xf numFmtId="0" fontId="10" fillId="0" borderId="1" xfId="0" quotePrefix="1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left" vertical="center" wrapText="1"/>
    </xf>
    <xf numFmtId="0" fontId="10" fillId="0" borderId="1" xfId="0" quotePrefix="1" applyFont="1" applyFill="1" applyBorder="1" applyAlignment="1">
      <alignment horizontal="left" vertical="center"/>
    </xf>
    <xf numFmtId="0" fontId="10" fillId="0" borderId="2" xfId="0" quotePrefix="1" applyFont="1" applyFill="1" applyBorder="1" applyAlignment="1">
      <alignment horizontal="left" vertical="center"/>
    </xf>
    <xf numFmtId="0" fontId="10" fillId="0" borderId="4" xfId="0" quotePrefix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6" fillId="4" borderId="2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0" fontId="8" fillId="2" borderId="4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4" xfId="0" applyNumberFormat="1" applyFont="1" applyFill="1" applyBorder="1" applyAlignment="1" applyProtection="1">
      <alignment horizontal="left" vertical="center" wrapText="1"/>
    </xf>
    <xf numFmtId="0" fontId="6" fillId="5" borderId="1" xfId="0" applyNumberFormat="1" applyFont="1" applyFill="1" applyBorder="1" applyAlignment="1" applyProtection="1">
      <alignment horizontal="left" vertical="center" wrapText="1"/>
    </xf>
    <xf numFmtId="0" fontId="6" fillId="5" borderId="2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16" fillId="6" borderId="1" xfId="0" applyNumberFormat="1" applyFont="1" applyFill="1" applyBorder="1" applyAlignment="1" applyProtection="1">
      <alignment horizontal="left" vertical="center" wrapText="1"/>
    </xf>
    <xf numFmtId="0" fontId="16" fillId="6" borderId="2" xfId="0" applyNumberFormat="1" applyFont="1" applyFill="1" applyBorder="1" applyAlignment="1" applyProtection="1">
      <alignment horizontal="left" vertical="center" wrapText="1"/>
    </xf>
    <xf numFmtId="0" fontId="16" fillId="6" borderId="4" xfId="0" applyNumberFormat="1" applyFont="1" applyFill="1" applyBorder="1" applyAlignment="1" applyProtection="1">
      <alignment horizontal="left" vertical="center" wrapText="1"/>
    </xf>
    <xf numFmtId="0" fontId="3" fillId="6" borderId="1" xfId="0" applyNumberFormat="1" applyFont="1" applyFill="1" applyBorder="1" applyAlignment="1" applyProtection="1">
      <alignment horizontal="left" vertical="center" wrapText="1"/>
    </xf>
    <xf numFmtId="0" fontId="3" fillId="6" borderId="2" xfId="0" applyNumberFormat="1" applyFont="1" applyFill="1" applyBorder="1" applyAlignment="1" applyProtection="1">
      <alignment horizontal="left" vertical="center" wrapText="1"/>
    </xf>
    <xf numFmtId="0" fontId="3" fillId="6" borderId="4" xfId="0" applyNumberFormat="1" applyFont="1" applyFill="1" applyBorder="1" applyAlignment="1" applyProtection="1">
      <alignment horizontal="left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top" wrapText="1"/>
    </xf>
    <xf numFmtId="0" fontId="3" fillId="2" borderId="2" xfId="0" applyNumberFormat="1" applyFont="1" applyFill="1" applyBorder="1" applyAlignment="1" applyProtection="1">
      <alignment horizontal="left" vertical="top" wrapText="1"/>
    </xf>
    <xf numFmtId="0" fontId="3" fillId="2" borderId="4" xfId="0" applyNumberFormat="1" applyFont="1" applyFill="1" applyBorder="1" applyAlignment="1" applyProtection="1">
      <alignment horizontal="left" vertical="top" wrapText="1"/>
    </xf>
    <xf numFmtId="0" fontId="3" fillId="4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left" vertical="center" wrapText="1"/>
    </xf>
    <xf numFmtId="0" fontId="3" fillId="4" borderId="4" xfId="0" applyNumberFormat="1" applyFont="1" applyFill="1" applyBorder="1" applyAlignment="1" applyProtection="1">
      <alignment horizontal="left" vertical="center" wrapText="1"/>
    </xf>
  </cellXfs>
  <cellStyles count="2">
    <cellStyle name="Normalno" xfId="0" builtinId="0"/>
    <cellStyle name="Normalno 2" xfId="1" xr:uid="{EE9DC77C-0F6C-4D9B-883B-3A2A518A2F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workbookViewId="0">
      <selection activeCell="A5" sqref="A5:K6"/>
    </sheetView>
  </sheetViews>
  <sheetFormatPr defaultRowHeight="15" x14ac:dyDescent="0.25"/>
  <cols>
    <col min="5" max="7" width="25.28515625" customWidth="1"/>
    <col min="8" max="8" width="22.140625" customWidth="1"/>
    <col min="9" max="9" width="26.5703125" customWidth="1"/>
    <col min="10" max="10" width="7" customWidth="1"/>
    <col min="11" max="11" width="7.28515625" customWidth="1"/>
  </cols>
  <sheetData>
    <row r="1" spans="1:11" x14ac:dyDescent="0.25">
      <c r="A1" s="206" t="s">
        <v>252</v>
      </c>
      <c r="B1" s="206"/>
      <c r="C1" s="206"/>
      <c r="D1" s="206"/>
      <c r="E1" s="206"/>
      <c r="F1" s="206"/>
    </row>
    <row r="2" spans="1:11" x14ac:dyDescent="0.25">
      <c r="A2" s="207" t="s">
        <v>253</v>
      </c>
      <c r="B2" s="206"/>
      <c r="C2" s="206"/>
      <c r="D2" s="206"/>
      <c r="E2" s="206"/>
      <c r="F2" s="206"/>
    </row>
    <row r="3" spans="1:11" x14ac:dyDescent="0.25">
      <c r="A3" s="206" t="s">
        <v>210</v>
      </c>
      <c r="B3" s="206"/>
      <c r="C3" s="206"/>
      <c r="D3" s="206"/>
      <c r="E3" s="206"/>
      <c r="F3" s="206"/>
    </row>
    <row r="4" spans="1:11" x14ac:dyDescent="0.25">
      <c r="A4" s="206"/>
      <c r="B4" s="206"/>
      <c r="C4" s="206"/>
      <c r="D4" s="206"/>
      <c r="E4" s="206"/>
      <c r="F4" s="206"/>
    </row>
    <row r="5" spans="1:11" x14ac:dyDescent="0.25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</row>
    <row r="6" spans="1:11" x14ac:dyDescent="0.25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</row>
    <row r="7" spans="1:11" ht="8.25" customHeight="1" x14ac:dyDescent="0.25">
      <c r="A7" s="181"/>
      <c r="B7" s="181"/>
      <c r="C7" s="181"/>
      <c r="D7" s="181"/>
      <c r="E7" s="181"/>
      <c r="F7" s="181"/>
      <c r="G7" s="181"/>
      <c r="H7" s="181"/>
      <c r="I7" s="181"/>
      <c r="J7" s="181"/>
      <c r="K7" s="181"/>
    </row>
    <row r="8" spans="1:11" ht="42" customHeight="1" x14ac:dyDescent="0.25">
      <c r="A8" s="181" t="s">
        <v>218</v>
      </c>
      <c r="B8" s="181"/>
      <c r="C8" s="181"/>
      <c r="D8" s="181"/>
      <c r="E8" s="181"/>
      <c r="F8" s="181"/>
      <c r="G8" s="181"/>
      <c r="H8" s="181"/>
      <c r="I8" s="181"/>
      <c r="J8" s="181"/>
      <c r="K8" s="181"/>
    </row>
    <row r="9" spans="1:11" ht="9.75" customHeight="1" x14ac:dyDescent="0.25">
      <c r="A9" s="112"/>
      <c r="B9" s="112"/>
      <c r="C9" s="112"/>
      <c r="D9" s="112"/>
      <c r="E9" s="112"/>
      <c r="F9" s="112"/>
      <c r="G9" s="112"/>
      <c r="H9" s="112"/>
      <c r="I9" s="112"/>
      <c r="J9" s="151"/>
      <c r="K9" s="112"/>
    </row>
    <row r="10" spans="1:11" ht="15.75" customHeight="1" x14ac:dyDescent="0.25">
      <c r="A10" s="181" t="s">
        <v>27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</row>
    <row r="11" spans="1:11" ht="6" customHeight="1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18" customHeight="1" x14ac:dyDescent="0.25">
      <c r="A12" s="181" t="s">
        <v>33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</row>
    <row r="13" spans="1:11" ht="15" customHeight="1" x14ac:dyDescent="0.25">
      <c r="A13" s="1"/>
      <c r="B13" s="2"/>
      <c r="C13" s="2"/>
      <c r="D13" s="2"/>
      <c r="E13" s="6"/>
      <c r="F13" s="7"/>
      <c r="G13" s="7"/>
      <c r="H13" s="7"/>
      <c r="I13" s="7"/>
      <c r="J13" s="7"/>
      <c r="K13" s="7"/>
    </row>
    <row r="14" spans="1:11" ht="25.5" customHeight="1" x14ac:dyDescent="0.25">
      <c r="A14" s="27"/>
      <c r="B14" s="28"/>
      <c r="C14" s="28"/>
      <c r="D14" s="29"/>
      <c r="E14" s="30"/>
      <c r="F14" s="3" t="s">
        <v>193</v>
      </c>
      <c r="G14" s="3" t="s">
        <v>212</v>
      </c>
      <c r="H14" s="3" t="s">
        <v>213</v>
      </c>
      <c r="I14" s="3" t="s">
        <v>211</v>
      </c>
      <c r="J14" s="3" t="s">
        <v>191</v>
      </c>
      <c r="K14" s="3" t="s">
        <v>190</v>
      </c>
    </row>
    <row r="15" spans="1:11" ht="15" customHeight="1" x14ac:dyDescent="0.25">
      <c r="A15" s="178">
        <v>1</v>
      </c>
      <c r="B15" s="179"/>
      <c r="C15" s="179"/>
      <c r="D15" s="179"/>
      <c r="E15" s="180"/>
      <c r="F15" s="3">
        <v>2</v>
      </c>
      <c r="G15" s="3">
        <v>3</v>
      </c>
      <c r="H15" s="3">
        <v>4</v>
      </c>
      <c r="I15" s="3">
        <v>5</v>
      </c>
      <c r="J15" s="3" t="s">
        <v>202</v>
      </c>
      <c r="K15" s="3" t="s">
        <v>203</v>
      </c>
    </row>
    <row r="16" spans="1:11" ht="15" customHeight="1" x14ac:dyDescent="0.25">
      <c r="A16" s="187" t="s">
        <v>0</v>
      </c>
      <c r="B16" s="188"/>
      <c r="C16" s="188"/>
      <c r="D16" s="188"/>
      <c r="E16" s="189"/>
      <c r="F16" s="83">
        <f>F17+F18</f>
        <v>1357998.1900000002</v>
      </c>
      <c r="G16" s="83">
        <f t="shared" ref="G16:I16" si="0">G17+G18</f>
        <v>3527167.33</v>
      </c>
      <c r="H16" s="83">
        <f t="shared" si="0"/>
        <v>4043069.49</v>
      </c>
      <c r="I16" s="83">
        <f t="shared" si="0"/>
        <v>1503746.11</v>
      </c>
      <c r="J16" s="83">
        <f>(I16/F16)*100</f>
        <v>110.73255627829666</v>
      </c>
      <c r="K16" s="83">
        <f>I16/H16*100</f>
        <v>37.193179927263628</v>
      </c>
    </row>
    <row r="17" spans="1:11" ht="15" customHeight="1" x14ac:dyDescent="0.25">
      <c r="A17" s="196" t="s">
        <v>109</v>
      </c>
      <c r="B17" s="197"/>
      <c r="C17" s="197"/>
      <c r="D17" s="197"/>
      <c r="E17" s="198"/>
      <c r="F17" s="84">
        <f>' Račun prihoda i rashoda'!E11</f>
        <v>1357998.1900000002</v>
      </c>
      <c r="G17" s="84">
        <f>' Račun prihoda i rashoda'!F11</f>
        <v>3527167.33</v>
      </c>
      <c r="H17" s="84">
        <f>' Račun prihoda i rashoda'!G11</f>
        <v>4043069.49</v>
      </c>
      <c r="I17" s="84">
        <f>' Račun prihoda i rashoda'!H11</f>
        <v>1503746.11</v>
      </c>
      <c r="J17" s="153"/>
      <c r="K17" s="83">
        <f t="shared" ref="K17:K21" si="1">I17/H17*100</f>
        <v>37.193179927263628</v>
      </c>
    </row>
    <row r="18" spans="1:11" ht="15" customHeight="1" x14ac:dyDescent="0.25">
      <c r="A18" s="199" t="s">
        <v>110</v>
      </c>
      <c r="B18" s="200"/>
      <c r="C18" s="200"/>
      <c r="D18" s="200"/>
      <c r="E18" s="201"/>
      <c r="F18" s="84">
        <v>0</v>
      </c>
      <c r="G18" s="84">
        <v>0</v>
      </c>
      <c r="H18" s="84">
        <v>0</v>
      </c>
      <c r="I18" s="84">
        <v>0</v>
      </c>
      <c r="J18" s="153"/>
      <c r="K18" s="83"/>
    </row>
    <row r="19" spans="1:11" x14ac:dyDescent="0.25">
      <c r="A19" s="31" t="s">
        <v>2</v>
      </c>
      <c r="B19" s="34"/>
      <c r="C19" s="34"/>
      <c r="D19" s="34"/>
      <c r="E19" s="34"/>
      <c r="F19" s="83">
        <f>F20+F21</f>
        <v>1490712.3299999996</v>
      </c>
      <c r="G19" s="83">
        <f t="shared" ref="G19:I19" si="2">G20+G21</f>
        <v>3527167.33</v>
      </c>
      <c r="H19" s="83">
        <f t="shared" si="2"/>
        <v>3851194.8899999997</v>
      </c>
      <c r="I19" s="83">
        <f t="shared" si="2"/>
        <v>1427300.7999999998</v>
      </c>
      <c r="J19" s="83">
        <f>(I19/F19)*100</f>
        <v>95.746226235346171</v>
      </c>
      <c r="K19" s="83">
        <f t="shared" si="1"/>
        <v>37.061245685231995</v>
      </c>
    </row>
    <row r="20" spans="1:11" x14ac:dyDescent="0.25">
      <c r="A20" s="194" t="s">
        <v>111</v>
      </c>
      <c r="B20" s="195"/>
      <c r="C20" s="195"/>
      <c r="D20" s="195"/>
      <c r="E20" s="195"/>
      <c r="F20" s="84">
        <f>' Račun prihoda i rashoda'!E46</f>
        <v>1469318.6199999996</v>
      </c>
      <c r="G20" s="84">
        <f>' Račun prihoda i rashoda'!F46</f>
        <v>3468276.45</v>
      </c>
      <c r="H20" s="84">
        <f>' Račun prihoda i rashoda'!G46</f>
        <v>3656724.01</v>
      </c>
      <c r="I20" s="84">
        <f>' Račun prihoda i rashoda'!H46</f>
        <v>1426690.3599999999</v>
      </c>
      <c r="J20" s="153"/>
      <c r="K20" s="83">
        <f t="shared" si="1"/>
        <v>39.01553292232191</v>
      </c>
    </row>
    <row r="21" spans="1:11" x14ac:dyDescent="0.25">
      <c r="A21" s="183" t="s">
        <v>112</v>
      </c>
      <c r="B21" s="184"/>
      <c r="C21" s="184"/>
      <c r="D21" s="184"/>
      <c r="E21" s="184"/>
      <c r="F21" s="85">
        <f>' Račun prihoda i rashoda'!E111</f>
        <v>21393.71</v>
      </c>
      <c r="G21" s="85">
        <f>' Račun prihoda i rashoda'!F111</f>
        <v>58890.879999999997</v>
      </c>
      <c r="H21" s="85">
        <f>' Račun prihoda i rashoda'!G111</f>
        <v>194470.88</v>
      </c>
      <c r="I21" s="85">
        <f>' Račun prihoda i rashoda'!H111</f>
        <v>610.44000000000005</v>
      </c>
      <c r="J21" s="153"/>
      <c r="K21" s="83">
        <f t="shared" si="1"/>
        <v>0.31389789566437915</v>
      </c>
    </row>
    <row r="22" spans="1:11" x14ac:dyDescent="0.25">
      <c r="A22" s="185" t="s">
        <v>3</v>
      </c>
      <c r="B22" s="186"/>
      <c r="C22" s="186"/>
      <c r="D22" s="186"/>
      <c r="E22" s="186"/>
      <c r="F22" s="83">
        <f>F16-F19</f>
        <v>-132714.13999999943</v>
      </c>
      <c r="G22" s="83">
        <f t="shared" ref="G22:I22" si="3">G16-G19</f>
        <v>0</v>
      </c>
      <c r="H22" s="83">
        <f t="shared" si="3"/>
        <v>191874.60000000056</v>
      </c>
      <c r="I22" s="83">
        <f t="shared" si="3"/>
        <v>76445.310000000289</v>
      </c>
      <c r="J22" s="83"/>
      <c r="K22" s="83"/>
    </row>
    <row r="23" spans="1:11" ht="11.25" customHeight="1" x14ac:dyDescent="0.25">
      <c r="A23" s="22"/>
      <c r="B23" s="20"/>
      <c r="C23" s="20"/>
      <c r="D23" s="20"/>
      <c r="E23" s="20"/>
      <c r="F23" s="20"/>
      <c r="G23" s="20"/>
      <c r="H23" s="20"/>
      <c r="I23" s="21"/>
      <c r="J23" s="21"/>
      <c r="K23" s="21"/>
    </row>
    <row r="24" spans="1:11" ht="18" customHeight="1" x14ac:dyDescent="0.25">
      <c r="A24" s="181" t="s">
        <v>34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</row>
    <row r="25" spans="1:11" ht="18" x14ac:dyDescent="0.25">
      <c r="A25" s="22"/>
      <c r="B25" s="20"/>
      <c r="C25" s="20"/>
      <c r="D25" s="20"/>
      <c r="E25" s="20"/>
      <c r="F25" s="20"/>
      <c r="G25" s="20"/>
      <c r="H25" s="20"/>
      <c r="I25" s="21"/>
      <c r="J25" s="21"/>
      <c r="K25" s="21"/>
    </row>
    <row r="26" spans="1:11" ht="25.5" x14ac:dyDescent="0.25">
      <c r="A26" s="27"/>
      <c r="B26" s="28"/>
      <c r="C26" s="28"/>
      <c r="D26" s="29"/>
      <c r="E26" s="30"/>
      <c r="F26" s="3" t="s">
        <v>193</v>
      </c>
      <c r="G26" s="3" t="s">
        <v>212</v>
      </c>
      <c r="H26" s="3" t="s">
        <v>213</v>
      </c>
      <c r="I26" s="3" t="s">
        <v>211</v>
      </c>
      <c r="J26" s="3" t="s">
        <v>191</v>
      </c>
      <c r="K26" s="3" t="s">
        <v>191</v>
      </c>
    </row>
    <row r="27" spans="1:11" x14ac:dyDescent="0.25">
      <c r="A27" s="178">
        <v>1</v>
      </c>
      <c r="B27" s="179"/>
      <c r="C27" s="179"/>
      <c r="D27" s="179"/>
      <c r="E27" s="180"/>
      <c r="F27" s="3">
        <v>2</v>
      </c>
      <c r="G27" s="3">
        <v>3</v>
      </c>
      <c r="H27" s="3">
        <v>4</v>
      </c>
      <c r="I27" s="3">
        <v>5</v>
      </c>
      <c r="J27" s="3" t="s">
        <v>208</v>
      </c>
      <c r="K27" s="3" t="s">
        <v>209</v>
      </c>
    </row>
    <row r="28" spans="1:11" ht="15.75" customHeight="1" x14ac:dyDescent="0.25">
      <c r="A28" s="183" t="s">
        <v>113</v>
      </c>
      <c r="B28" s="184"/>
      <c r="C28" s="184"/>
      <c r="D28" s="184"/>
      <c r="E28" s="184"/>
      <c r="F28" s="85">
        <v>0</v>
      </c>
      <c r="G28" s="85">
        <v>0</v>
      </c>
      <c r="H28" s="85">
        <v>0</v>
      </c>
      <c r="I28" s="85">
        <v>0</v>
      </c>
      <c r="J28" s="85"/>
      <c r="K28" s="85"/>
    </row>
    <row r="29" spans="1:11" x14ac:dyDescent="0.25">
      <c r="A29" s="183" t="s">
        <v>114</v>
      </c>
      <c r="B29" s="184"/>
      <c r="C29" s="184"/>
      <c r="D29" s="184"/>
      <c r="E29" s="184"/>
      <c r="F29" s="85">
        <v>0</v>
      </c>
      <c r="G29" s="85">
        <v>0</v>
      </c>
      <c r="H29" s="85">
        <v>0</v>
      </c>
      <c r="I29" s="85">
        <v>0</v>
      </c>
      <c r="J29" s="85"/>
      <c r="K29" s="85"/>
    </row>
    <row r="30" spans="1:11" x14ac:dyDescent="0.25">
      <c r="A30" s="185" t="s">
        <v>5</v>
      </c>
      <c r="B30" s="186"/>
      <c r="C30" s="186"/>
      <c r="D30" s="186"/>
      <c r="E30" s="186"/>
      <c r="F30" s="83">
        <f>F28-F29</f>
        <v>0</v>
      </c>
      <c r="G30" s="83">
        <f t="shared" ref="G30" si="4">G28-G29</f>
        <v>0</v>
      </c>
      <c r="H30" s="83">
        <f t="shared" ref="H30" si="5">H28-H29</f>
        <v>0</v>
      </c>
      <c r="I30" s="83">
        <f t="shared" ref="I30" si="6">I28-I29</f>
        <v>0</v>
      </c>
      <c r="J30" s="85"/>
      <c r="K30" s="85"/>
    </row>
    <row r="31" spans="1:11" x14ac:dyDescent="0.25">
      <c r="A31" s="185" t="s">
        <v>6</v>
      </c>
      <c r="B31" s="186"/>
      <c r="C31" s="186"/>
      <c r="D31" s="186"/>
      <c r="E31" s="186"/>
      <c r="F31" s="83">
        <f>F22+F30</f>
        <v>-132714.13999999943</v>
      </c>
      <c r="G31" s="83">
        <f>G22+G30</f>
        <v>0</v>
      </c>
      <c r="H31" s="83">
        <f>H22+H30</f>
        <v>191874.60000000056</v>
      </c>
      <c r="I31" s="83">
        <f>I22+I30</f>
        <v>76445.310000000289</v>
      </c>
      <c r="J31" s="85"/>
      <c r="K31" s="85"/>
    </row>
    <row r="32" spans="1:11" ht="12" customHeight="1" x14ac:dyDescent="0.25">
      <c r="A32" s="19"/>
      <c r="B32" s="20"/>
      <c r="C32" s="20"/>
      <c r="D32" s="20"/>
      <c r="E32" s="20"/>
      <c r="F32" s="20"/>
      <c r="G32" s="20"/>
      <c r="H32" s="20"/>
      <c r="I32" s="21"/>
      <c r="J32" s="21"/>
      <c r="K32" s="21"/>
    </row>
    <row r="33" spans="1:11" ht="15.75" x14ac:dyDescent="0.25">
      <c r="A33" s="181" t="s">
        <v>115</v>
      </c>
      <c r="B33" s="182"/>
      <c r="C33" s="182"/>
      <c r="D33" s="182"/>
      <c r="E33" s="182"/>
      <c r="F33" s="182"/>
      <c r="G33" s="182"/>
      <c r="H33" s="182"/>
      <c r="I33" s="182"/>
      <c r="J33" s="182"/>
      <c r="K33" s="182"/>
    </row>
    <row r="34" spans="1:11" ht="15.75" x14ac:dyDescent="0.25">
      <c r="A34" s="32"/>
      <c r="B34" s="33"/>
      <c r="C34" s="33"/>
      <c r="D34" s="33"/>
      <c r="E34" s="33"/>
      <c r="F34" s="33"/>
      <c r="G34" s="33"/>
      <c r="H34" s="33"/>
      <c r="I34" s="91"/>
      <c r="J34" s="152"/>
      <c r="K34" s="113"/>
    </row>
    <row r="35" spans="1:11" ht="27" customHeight="1" x14ac:dyDescent="0.25">
      <c r="A35" s="27"/>
      <c r="B35" s="28"/>
      <c r="C35" s="28"/>
      <c r="D35" s="29"/>
      <c r="E35" s="30"/>
      <c r="F35" s="3" t="s">
        <v>193</v>
      </c>
      <c r="G35" s="3" t="s">
        <v>212</v>
      </c>
      <c r="H35" s="3" t="s">
        <v>213</v>
      </c>
      <c r="I35" s="3" t="s">
        <v>211</v>
      </c>
      <c r="J35" s="3" t="s">
        <v>191</v>
      </c>
      <c r="K35" s="3" t="s">
        <v>190</v>
      </c>
    </row>
    <row r="36" spans="1:11" ht="16.5" customHeight="1" x14ac:dyDescent="0.25">
      <c r="A36" s="178">
        <v>1</v>
      </c>
      <c r="B36" s="179"/>
      <c r="C36" s="179"/>
      <c r="D36" s="179"/>
      <c r="E36" s="180"/>
      <c r="F36" s="3">
        <v>2</v>
      </c>
      <c r="G36" s="3">
        <v>3</v>
      </c>
      <c r="H36" s="3">
        <v>4</v>
      </c>
      <c r="I36" s="3">
        <v>5</v>
      </c>
      <c r="J36" s="3" t="s">
        <v>208</v>
      </c>
      <c r="K36" s="3" t="s">
        <v>209</v>
      </c>
    </row>
    <row r="37" spans="1:11" ht="30" customHeight="1" x14ac:dyDescent="0.25">
      <c r="A37" s="191" t="s">
        <v>116</v>
      </c>
      <c r="B37" s="192"/>
      <c r="C37" s="192"/>
      <c r="D37" s="192"/>
      <c r="E37" s="193"/>
      <c r="F37" s="88">
        <v>23995.88</v>
      </c>
      <c r="G37" s="88">
        <v>0</v>
      </c>
      <c r="H37" s="88">
        <v>6425.03</v>
      </c>
      <c r="I37" s="88"/>
      <c r="J37" s="88">
        <f>I37/F37*100</f>
        <v>0</v>
      </c>
      <c r="K37" s="118">
        <f>I37/H37*100</f>
        <v>0</v>
      </c>
    </row>
    <row r="38" spans="1:11" ht="15" customHeight="1" x14ac:dyDescent="0.25">
      <c r="A38" s="185" t="s">
        <v>117</v>
      </c>
      <c r="B38" s="186"/>
      <c r="C38" s="186"/>
      <c r="D38" s="186"/>
      <c r="E38" s="186"/>
      <c r="F38" s="86">
        <f>F31+F37</f>
        <v>-108718.25999999943</v>
      </c>
      <c r="G38" s="86">
        <f>G31+G37</f>
        <v>0</v>
      </c>
      <c r="H38" s="86">
        <f>H31+H37</f>
        <v>198299.63000000056</v>
      </c>
      <c r="I38" s="86">
        <f t="shared" ref="I38:K38" si="7">I31+I37</f>
        <v>76445.310000000289</v>
      </c>
      <c r="J38" s="88">
        <f>I38/F38*100</f>
        <v>-70.315060229993279</v>
      </c>
      <c r="K38" s="86">
        <f t="shared" si="7"/>
        <v>0</v>
      </c>
    </row>
    <row r="39" spans="1:11" ht="25.5" customHeight="1" x14ac:dyDescent="0.25">
      <c r="A39" s="187" t="s">
        <v>118</v>
      </c>
      <c r="B39" s="188"/>
      <c r="C39" s="188"/>
      <c r="D39" s="188"/>
      <c r="E39" s="189"/>
      <c r="F39" s="86">
        <v>0</v>
      </c>
      <c r="G39" s="86">
        <f>G22+G30+G37-G38</f>
        <v>0</v>
      </c>
      <c r="H39" s="86">
        <f>H22+H30+H37-H38</f>
        <v>0</v>
      </c>
      <c r="I39" s="86">
        <v>0</v>
      </c>
      <c r="J39" s="88"/>
      <c r="K39" s="87">
        <v>0</v>
      </c>
    </row>
    <row r="40" spans="1:11" ht="15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</row>
    <row r="41" spans="1:11" ht="20.25" customHeight="1" x14ac:dyDescent="0.25">
      <c r="A41" s="190" t="s">
        <v>119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</row>
    <row r="42" spans="1:11" ht="9.75" customHeight="1" x14ac:dyDescent="0.25">
      <c r="A42" s="47"/>
      <c r="B42" s="48"/>
      <c r="C42" s="48"/>
      <c r="D42" s="48"/>
      <c r="E42" s="48"/>
      <c r="F42" s="48"/>
      <c r="G42" s="48"/>
      <c r="H42" s="48"/>
      <c r="I42" s="49"/>
      <c r="J42" s="49"/>
      <c r="K42" s="49"/>
    </row>
    <row r="43" spans="1:11" ht="28.5" customHeight="1" x14ac:dyDescent="0.25">
      <c r="A43" s="50"/>
      <c r="B43" s="51"/>
      <c r="C43" s="51"/>
      <c r="D43" s="52"/>
      <c r="E43" s="53"/>
      <c r="F43" s="3" t="s">
        <v>193</v>
      </c>
      <c r="G43" s="3" t="s">
        <v>212</v>
      </c>
      <c r="H43" s="3" t="s">
        <v>213</v>
      </c>
      <c r="I43" s="3" t="s">
        <v>251</v>
      </c>
      <c r="J43" s="3" t="s">
        <v>191</v>
      </c>
      <c r="K43" s="3" t="s">
        <v>190</v>
      </c>
    </row>
    <row r="44" spans="1:11" x14ac:dyDescent="0.25">
      <c r="A44" s="178">
        <v>1</v>
      </c>
      <c r="B44" s="179"/>
      <c r="C44" s="179"/>
      <c r="D44" s="179"/>
      <c r="E44" s="180"/>
      <c r="F44" s="3">
        <v>2</v>
      </c>
      <c r="G44" s="3">
        <v>3</v>
      </c>
      <c r="H44" s="3">
        <v>4</v>
      </c>
      <c r="I44" s="3">
        <v>5</v>
      </c>
      <c r="J44" s="3">
        <v>6</v>
      </c>
      <c r="K44" s="3">
        <v>7</v>
      </c>
    </row>
    <row r="45" spans="1:11" x14ac:dyDescent="0.25">
      <c r="A45" s="191" t="s">
        <v>116</v>
      </c>
      <c r="B45" s="192"/>
      <c r="C45" s="192"/>
      <c r="D45" s="192"/>
      <c r="E45" s="193"/>
      <c r="F45" s="88">
        <v>0</v>
      </c>
      <c r="G45" s="88">
        <f>F48</f>
        <v>0</v>
      </c>
      <c r="H45" s="88">
        <f>G48</f>
        <v>0</v>
      </c>
      <c r="I45" s="88">
        <v>0</v>
      </c>
      <c r="J45" s="88"/>
      <c r="K45" s="118">
        <v>0</v>
      </c>
    </row>
    <row r="46" spans="1:11" ht="27" customHeight="1" x14ac:dyDescent="0.25">
      <c r="A46" s="191" t="s">
        <v>4</v>
      </c>
      <c r="B46" s="192"/>
      <c r="C46" s="192"/>
      <c r="D46" s="192"/>
      <c r="E46" s="193"/>
      <c r="F46" s="88">
        <v>0</v>
      </c>
      <c r="G46" s="88">
        <v>0</v>
      </c>
      <c r="H46" s="88">
        <v>0</v>
      </c>
      <c r="I46" s="88">
        <v>0</v>
      </c>
      <c r="J46" s="88"/>
      <c r="K46" s="118">
        <v>0</v>
      </c>
    </row>
    <row r="47" spans="1:11" x14ac:dyDescent="0.25">
      <c r="A47" s="191" t="s">
        <v>120</v>
      </c>
      <c r="B47" s="202"/>
      <c r="C47" s="202"/>
      <c r="D47" s="202"/>
      <c r="E47" s="203"/>
      <c r="F47" s="88">
        <v>0</v>
      </c>
      <c r="G47" s="88">
        <v>0</v>
      </c>
      <c r="H47" s="88">
        <v>0</v>
      </c>
      <c r="I47" s="88">
        <v>0</v>
      </c>
      <c r="J47" s="88"/>
      <c r="K47" s="118">
        <v>0</v>
      </c>
    </row>
    <row r="48" spans="1:11" ht="15" customHeight="1" x14ac:dyDescent="0.25">
      <c r="A48" s="185" t="s">
        <v>117</v>
      </c>
      <c r="B48" s="186"/>
      <c r="C48" s="186"/>
      <c r="D48" s="186"/>
      <c r="E48" s="186"/>
      <c r="F48" s="89">
        <f>F45-F46+F47</f>
        <v>0</v>
      </c>
      <c r="G48" s="89">
        <f t="shared" ref="G48" si="8">G45-G46+G47</f>
        <v>0</v>
      </c>
      <c r="H48" s="89">
        <f t="shared" ref="H48" si="9">H45-H46+H47</f>
        <v>0</v>
      </c>
      <c r="I48" s="89">
        <v>0</v>
      </c>
      <c r="J48" s="89"/>
      <c r="K48" s="90">
        <v>0</v>
      </c>
    </row>
    <row r="50" spans="1:11" x14ac:dyDescent="0.25">
      <c r="A50" s="204"/>
      <c r="B50" s="205"/>
      <c r="C50" s="205"/>
      <c r="D50" s="205"/>
      <c r="E50" s="205"/>
      <c r="F50" s="205"/>
      <c r="G50" s="205"/>
      <c r="H50" s="205"/>
      <c r="I50" s="205"/>
      <c r="J50" s="205"/>
      <c r="K50" s="205"/>
    </row>
  </sheetData>
  <mergeCells count="34">
    <mergeCell ref="A1:F1"/>
    <mergeCell ref="A2:F2"/>
    <mergeCell ref="A3:F3"/>
    <mergeCell ref="A4:F4"/>
    <mergeCell ref="A5:K6"/>
    <mergeCell ref="A45:E45"/>
    <mergeCell ref="A46:E46"/>
    <mergeCell ref="A47:E47"/>
    <mergeCell ref="A48:E48"/>
    <mergeCell ref="A50:K50"/>
    <mergeCell ref="A7:K7"/>
    <mergeCell ref="A10:K10"/>
    <mergeCell ref="A12:K12"/>
    <mergeCell ref="A15:E15"/>
    <mergeCell ref="A31:E31"/>
    <mergeCell ref="A21:E21"/>
    <mergeCell ref="A22:E22"/>
    <mergeCell ref="A27:E27"/>
    <mergeCell ref="A20:E20"/>
    <mergeCell ref="A16:E16"/>
    <mergeCell ref="A17:E17"/>
    <mergeCell ref="A18:E18"/>
    <mergeCell ref="A8:K8"/>
    <mergeCell ref="A44:E44"/>
    <mergeCell ref="A24:K24"/>
    <mergeCell ref="A28:E28"/>
    <mergeCell ref="A29:E29"/>
    <mergeCell ref="A30:E30"/>
    <mergeCell ref="A33:K33"/>
    <mergeCell ref="A38:E38"/>
    <mergeCell ref="A39:E39"/>
    <mergeCell ref="A41:K41"/>
    <mergeCell ref="A37:E37"/>
    <mergeCell ref="A36:E36"/>
  </mergeCells>
  <pageMargins left="0.25" right="0.25" top="0.75" bottom="0.75" header="0.3" footer="0.3"/>
  <pageSetup paperSize="9" scale="8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30"/>
  <sheetViews>
    <sheetView zoomScaleNormal="100" workbookViewId="0">
      <selection activeCell="F26" sqref="F26"/>
    </sheetView>
  </sheetViews>
  <sheetFormatPr defaultRowHeight="15" x14ac:dyDescent="0.25"/>
  <cols>
    <col min="1" max="1" width="8.5703125" customWidth="1"/>
    <col min="2" max="2" width="8.28515625" customWidth="1"/>
    <col min="3" max="3" width="8.7109375" customWidth="1"/>
    <col min="4" max="4" width="47.42578125" customWidth="1"/>
    <col min="5" max="5" width="24.7109375" customWidth="1"/>
    <col min="6" max="6" width="25.28515625" customWidth="1"/>
    <col min="7" max="7" width="22.85546875" customWidth="1"/>
    <col min="8" max="8" width="23.42578125" customWidth="1"/>
    <col min="9" max="9" width="9.85546875" customWidth="1"/>
    <col min="10" max="10" width="8.42578125" customWidth="1"/>
  </cols>
  <sheetData>
    <row r="1" spans="1:10" ht="42" customHeight="1" x14ac:dyDescent="0.25">
      <c r="A1" s="181" t="s">
        <v>218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0" ht="18" customHeight="1" x14ac:dyDescent="0.25">
      <c r="A2" s="112"/>
      <c r="B2" s="112"/>
      <c r="C2" s="112"/>
      <c r="D2" s="112"/>
      <c r="E2" s="112"/>
      <c r="F2" s="112"/>
      <c r="G2" s="112"/>
      <c r="H2" s="112"/>
      <c r="I2" s="150"/>
      <c r="J2" s="112"/>
    </row>
    <row r="3" spans="1:10" ht="15.75" customHeight="1" x14ac:dyDescent="0.25">
      <c r="A3" s="181" t="s">
        <v>27</v>
      </c>
      <c r="B3" s="181"/>
      <c r="C3" s="181"/>
      <c r="D3" s="181"/>
      <c r="E3" s="181"/>
      <c r="F3" s="181"/>
      <c r="G3" s="181"/>
      <c r="H3" s="181"/>
      <c r="I3" s="181"/>
      <c r="J3" s="181"/>
    </row>
    <row r="4" spans="1:10" ht="18" x14ac:dyDescent="0.25">
      <c r="A4" s="4"/>
      <c r="B4" s="4"/>
      <c r="C4" s="4"/>
      <c r="D4" s="4"/>
      <c r="E4" s="22"/>
      <c r="F4" s="4"/>
      <c r="G4" s="4"/>
      <c r="H4" s="5"/>
      <c r="I4" s="5"/>
      <c r="J4" s="5"/>
    </row>
    <row r="5" spans="1:10" ht="18" customHeight="1" x14ac:dyDescent="0.25">
      <c r="A5" s="181" t="s">
        <v>8</v>
      </c>
      <c r="B5" s="181"/>
      <c r="C5" s="181"/>
      <c r="D5" s="181"/>
      <c r="E5" s="181"/>
      <c r="F5" s="181"/>
      <c r="G5" s="181"/>
      <c r="H5" s="181"/>
      <c r="I5" s="181"/>
      <c r="J5" s="181"/>
    </row>
    <row r="6" spans="1:10" ht="18" x14ac:dyDescent="0.25">
      <c r="A6" s="4"/>
      <c r="B6" s="4"/>
      <c r="C6" s="4"/>
      <c r="D6" s="4"/>
      <c r="E6" s="22"/>
      <c r="F6" s="4"/>
      <c r="G6" s="4"/>
      <c r="H6" s="5"/>
      <c r="I6" s="5"/>
      <c r="J6" s="5"/>
    </row>
    <row r="7" spans="1:10" ht="15.75" customHeight="1" x14ac:dyDescent="0.25">
      <c r="A7" s="181" t="s">
        <v>1</v>
      </c>
      <c r="B7" s="181"/>
      <c r="C7" s="181"/>
      <c r="D7" s="181"/>
      <c r="E7" s="181"/>
      <c r="F7" s="181"/>
      <c r="G7" s="181"/>
      <c r="H7" s="181"/>
      <c r="I7" s="181"/>
      <c r="J7" s="181"/>
    </row>
    <row r="8" spans="1:10" ht="18" x14ac:dyDescent="0.25">
      <c r="A8" s="4"/>
      <c r="B8" s="4"/>
      <c r="C8" s="4"/>
      <c r="D8" s="4"/>
      <c r="E8" s="22"/>
      <c r="F8" s="4"/>
      <c r="G8" s="4"/>
      <c r="H8" s="5"/>
      <c r="I8" s="5"/>
      <c r="J8" s="5"/>
    </row>
    <row r="9" spans="1:10" ht="25.5" x14ac:dyDescent="0.25">
      <c r="A9" s="18" t="s">
        <v>9</v>
      </c>
      <c r="B9" s="17" t="s">
        <v>10</v>
      </c>
      <c r="C9" s="17" t="s">
        <v>11</v>
      </c>
      <c r="D9" s="17" t="s">
        <v>7</v>
      </c>
      <c r="E9" s="114" t="s">
        <v>193</v>
      </c>
      <c r="F9" s="18" t="s">
        <v>212</v>
      </c>
      <c r="G9" s="18" t="s">
        <v>213</v>
      </c>
      <c r="H9" s="18" t="s">
        <v>211</v>
      </c>
      <c r="I9" s="18" t="s">
        <v>191</v>
      </c>
      <c r="J9" s="18" t="s">
        <v>190</v>
      </c>
    </row>
    <row r="10" spans="1:10" x14ac:dyDescent="0.25">
      <c r="A10" s="208">
        <v>1</v>
      </c>
      <c r="B10" s="209"/>
      <c r="C10" s="210"/>
      <c r="D10" s="17">
        <v>2</v>
      </c>
      <c r="E10" s="17">
        <v>3</v>
      </c>
      <c r="F10" s="18">
        <v>4</v>
      </c>
      <c r="G10" s="18">
        <v>5</v>
      </c>
      <c r="H10" s="18">
        <v>6</v>
      </c>
      <c r="I10" s="18" t="s">
        <v>194</v>
      </c>
      <c r="J10" s="18" t="s">
        <v>192</v>
      </c>
    </row>
    <row r="11" spans="1:10" ht="15.75" customHeight="1" x14ac:dyDescent="0.25">
      <c r="A11" s="9">
        <v>6</v>
      </c>
      <c r="B11" s="9"/>
      <c r="C11" s="9"/>
      <c r="D11" s="9" t="s">
        <v>12</v>
      </c>
      <c r="E11" s="63">
        <f>E12+E15+E17+E20+E24+E32+E33+E34+E36</f>
        <v>1357998.1900000002</v>
      </c>
      <c r="F11" s="63">
        <f>F12+F15+F17+F20+F24+F33</f>
        <v>3527167.33</v>
      </c>
      <c r="G11" s="63">
        <f>G12+G15+G17+G20+G24+G32+G33</f>
        <v>4043069.49</v>
      </c>
      <c r="H11" s="63">
        <f>H12+H15+H17+H20+H24+H32+H33</f>
        <v>1503746.11</v>
      </c>
      <c r="I11" s="63">
        <f t="shared" ref="I11:I33" si="0">(H11/E11)*100</f>
        <v>110.73255627829666</v>
      </c>
      <c r="J11" s="63">
        <f>H11/G11*100</f>
        <v>37.193179927263628</v>
      </c>
    </row>
    <row r="12" spans="1:10" ht="15" customHeight="1" x14ac:dyDescent="0.25">
      <c r="A12" s="9"/>
      <c r="B12" s="14">
        <v>63</v>
      </c>
      <c r="C12" s="212" t="s">
        <v>161</v>
      </c>
      <c r="D12" s="213"/>
      <c r="E12" s="63">
        <f>E13+E14</f>
        <v>1130716</v>
      </c>
      <c r="F12" s="63">
        <f t="shared" ref="F12" si="1">F13+F14</f>
        <v>3054952.49</v>
      </c>
      <c r="G12" s="63">
        <f>G13+G14</f>
        <v>3349406.48</v>
      </c>
      <c r="H12" s="63">
        <f t="shared" ref="H12" si="2">H13+H14</f>
        <v>1191037.47</v>
      </c>
      <c r="I12" s="63">
        <f t="shared" si="0"/>
        <v>105.3348029036469</v>
      </c>
      <c r="J12" s="63">
        <f>H12/G12*100</f>
        <v>35.559657423245923</v>
      </c>
    </row>
    <row r="13" spans="1:10" x14ac:dyDescent="0.25">
      <c r="A13" s="10"/>
      <c r="B13" s="10"/>
      <c r="C13" s="11" t="s">
        <v>237</v>
      </c>
      <c r="D13" s="11" t="s">
        <v>182</v>
      </c>
      <c r="E13" s="73">
        <v>1130716</v>
      </c>
      <c r="F13" s="58">
        <v>3054952.49</v>
      </c>
      <c r="G13" s="58">
        <v>3300177.5</v>
      </c>
      <c r="H13" s="58">
        <v>1182930.8799999999</v>
      </c>
      <c r="I13" s="63"/>
      <c r="J13" s="63"/>
    </row>
    <row r="14" spans="1:10" x14ac:dyDescent="0.25">
      <c r="A14" s="10"/>
      <c r="B14" s="25"/>
      <c r="C14" s="11" t="s">
        <v>247</v>
      </c>
      <c r="D14" s="11" t="s">
        <v>248</v>
      </c>
      <c r="E14" s="73">
        <v>0</v>
      </c>
      <c r="F14" s="58">
        <v>0</v>
      </c>
      <c r="G14" s="58">
        <v>49228.98</v>
      </c>
      <c r="H14" s="58">
        <v>8106.59</v>
      </c>
      <c r="I14" s="63"/>
      <c r="J14" s="63"/>
    </row>
    <row r="15" spans="1:10" x14ac:dyDescent="0.25">
      <c r="A15" s="10"/>
      <c r="B15" s="14">
        <v>64</v>
      </c>
      <c r="C15" s="14"/>
      <c r="D15" s="14" t="s">
        <v>45</v>
      </c>
      <c r="E15" s="63">
        <f>E16</f>
        <v>7.03</v>
      </c>
      <c r="F15" s="63">
        <f t="shared" ref="F15:H15" si="3">F16</f>
        <v>30</v>
      </c>
      <c r="G15" s="63">
        <f t="shared" si="3"/>
        <v>15</v>
      </c>
      <c r="H15" s="63">
        <f t="shared" si="3"/>
        <v>4.1100000000000003</v>
      </c>
      <c r="I15" s="63">
        <f t="shared" si="0"/>
        <v>58.463726884779518</v>
      </c>
      <c r="J15" s="63">
        <f t="shared" ref="J15:J33" si="4">H15/G15*100</f>
        <v>27.400000000000002</v>
      </c>
    </row>
    <row r="16" spans="1:10" s="36" customFormat="1" x14ac:dyDescent="0.25">
      <c r="A16" s="11"/>
      <c r="B16" s="16"/>
      <c r="C16" s="16" t="s">
        <v>46</v>
      </c>
      <c r="D16" s="16" t="s">
        <v>47</v>
      </c>
      <c r="E16" s="64">
        <v>7.03</v>
      </c>
      <c r="F16" s="58">
        <v>30</v>
      </c>
      <c r="G16" s="58">
        <v>15</v>
      </c>
      <c r="H16" s="58">
        <v>4.1100000000000003</v>
      </c>
      <c r="I16" s="63"/>
      <c r="J16" s="63"/>
    </row>
    <row r="17" spans="1:10" ht="15" customHeight="1" x14ac:dyDescent="0.25">
      <c r="A17" s="10"/>
      <c r="B17" s="14">
        <v>65</v>
      </c>
      <c r="C17" s="212" t="s">
        <v>163</v>
      </c>
      <c r="D17" s="213"/>
      <c r="E17" s="63">
        <f>E18+E19</f>
        <v>782.13</v>
      </c>
      <c r="F17" s="63">
        <f t="shared" ref="F17" si="5">F18+F19</f>
        <v>6000</v>
      </c>
      <c r="G17" s="63">
        <f>G18+G19</f>
        <v>4500</v>
      </c>
      <c r="H17" s="63">
        <f t="shared" ref="H17" si="6">H18+H19</f>
        <v>0</v>
      </c>
      <c r="I17" s="63">
        <f t="shared" si="0"/>
        <v>0</v>
      </c>
      <c r="J17" s="63">
        <f t="shared" si="4"/>
        <v>0</v>
      </c>
    </row>
    <row r="18" spans="1:10" s="36" customFormat="1" x14ac:dyDescent="0.25">
      <c r="A18" s="11"/>
      <c r="B18" s="16"/>
      <c r="C18" s="16" t="s">
        <v>46</v>
      </c>
      <c r="D18" s="16" t="s">
        <v>47</v>
      </c>
      <c r="E18" s="64">
        <v>0</v>
      </c>
      <c r="F18" s="58">
        <v>0</v>
      </c>
      <c r="G18" s="58">
        <v>0</v>
      </c>
      <c r="H18" s="58">
        <v>0</v>
      </c>
      <c r="I18" s="63"/>
      <c r="J18" s="63"/>
    </row>
    <row r="19" spans="1:10" ht="15" customHeight="1" x14ac:dyDescent="0.25">
      <c r="A19" s="10"/>
      <c r="B19" s="10"/>
      <c r="C19" s="11" t="s">
        <v>43</v>
      </c>
      <c r="D19" s="15" t="s">
        <v>44</v>
      </c>
      <c r="E19" s="77">
        <v>782.13</v>
      </c>
      <c r="F19" s="58">
        <v>6000</v>
      </c>
      <c r="G19" s="58">
        <v>4500</v>
      </c>
      <c r="H19" s="58">
        <v>0</v>
      </c>
      <c r="I19" s="63"/>
      <c r="J19" s="63"/>
    </row>
    <row r="20" spans="1:10" ht="15" customHeight="1" x14ac:dyDescent="0.25">
      <c r="A20" s="10"/>
      <c r="B20" s="14">
        <v>66</v>
      </c>
      <c r="C20" s="212" t="s">
        <v>164</v>
      </c>
      <c r="D20" s="213"/>
      <c r="E20" s="63">
        <f>E21+E23+E22</f>
        <v>806.57</v>
      </c>
      <c r="F20" s="63">
        <f t="shared" ref="F20" si="7">F21+F23+F22</f>
        <v>4970</v>
      </c>
      <c r="G20" s="63">
        <f>G21+G23+G22</f>
        <v>9515</v>
      </c>
      <c r="H20" s="63">
        <f t="shared" ref="H20" si="8">H21+H23</f>
        <v>8325.11</v>
      </c>
      <c r="I20" s="63">
        <f t="shared" si="0"/>
        <v>1032.1621186009895</v>
      </c>
      <c r="J20" s="63">
        <f t="shared" si="4"/>
        <v>87.494587493431425</v>
      </c>
    </row>
    <row r="21" spans="1:10" s="36" customFormat="1" x14ac:dyDescent="0.25">
      <c r="A21" s="11"/>
      <c r="B21" s="16"/>
      <c r="C21" s="16" t="s">
        <v>46</v>
      </c>
      <c r="D21" s="16" t="s">
        <v>47</v>
      </c>
      <c r="E21" s="64">
        <v>806.57</v>
      </c>
      <c r="F21" s="58">
        <v>3970</v>
      </c>
      <c r="G21" s="58">
        <v>8515</v>
      </c>
      <c r="H21" s="58">
        <v>8325.11</v>
      </c>
      <c r="I21" s="63"/>
      <c r="J21" s="63"/>
    </row>
    <row r="22" spans="1:10" s="36" customFormat="1" ht="15" customHeight="1" x14ac:dyDescent="0.25">
      <c r="A22" s="11"/>
      <c r="B22" s="16"/>
      <c r="C22" s="16" t="s">
        <v>167</v>
      </c>
      <c r="D22" s="111" t="s">
        <v>166</v>
      </c>
      <c r="E22" s="64">
        <v>0</v>
      </c>
      <c r="F22" s="58">
        <v>0</v>
      </c>
      <c r="G22" s="58">
        <v>0</v>
      </c>
      <c r="H22" s="58">
        <v>0</v>
      </c>
      <c r="I22" s="63"/>
      <c r="J22" s="63"/>
    </row>
    <row r="23" spans="1:10" s="36" customFormat="1" x14ac:dyDescent="0.25">
      <c r="A23" s="11"/>
      <c r="B23" s="16"/>
      <c r="C23" s="16" t="s">
        <v>48</v>
      </c>
      <c r="D23" s="16" t="s">
        <v>49</v>
      </c>
      <c r="E23" s="64">
        <v>0</v>
      </c>
      <c r="F23" s="58">
        <v>1000</v>
      </c>
      <c r="G23" s="58">
        <v>1000</v>
      </c>
      <c r="H23" s="58">
        <v>0</v>
      </c>
      <c r="I23" s="63"/>
      <c r="J23" s="63"/>
    </row>
    <row r="24" spans="1:10" ht="15" customHeight="1" x14ac:dyDescent="0.25">
      <c r="A24" s="10"/>
      <c r="B24" s="10">
        <v>67</v>
      </c>
      <c r="C24" s="212" t="s">
        <v>162</v>
      </c>
      <c r="D24" s="213"/>
      <c r="E24" s="63">
        <f>E25+E26+E27+E29+E31</f>
        <v>174931.02</v>
      </c>
      <c r="F24" s="63">
        <f>SUM(F25:F32)</f>
        <v>461214.84</v>
      </c>
      <c r="G24" s="63">
        <f>G25+G26+G27+G28+G29+G31+G30</f>
        <v>624767.07999999996</v>
      </c>
      <c r="H24" s="63">
        <f>SUM(H25:H31)</f>
        <v>270008.46000000002</v>
      </c>
      <c r="I24" s="63">
        <f t="shared" si="0"/>
        <v>154.35138947912156</v>
      </c>
      <c r="J24" s="63">
        <f t="shared" si="4"/>
        <v>43.217459537080607</v>
      </c>
    </row>
    <row r="25" spans="1:10" x14ac:dyDescent="0.25">
      <c r="A25" s="14"/>
      <c r="B25" s="14"/>
      <c r="C25" s="11" t="s">
        <v>50</v>
      </c>
      <c r="D25" s="11" t="s">
        <v>13</v>
      </c>
      <c r="E25" s="72">
        <v>42084.09</v>
      </c>
      <c r="F25" s="72">
        <f>181357.11+729.98</f>
        <v>182087.09</v>
      </c>
      <c r="G25" s="72">
        <v>295375.61</v>
      </c>
      <c r="H25" s="72">
        <f>129459.97</f>
        <v>129459.97</v>
      </c>
      <c r="I25" s="63"/>
      <c r="J25" s="63"/>
    </row>
    <row r="26" spans="1:10" x14ac:dyDescent="0.25">
      <c r="A26" s="14"/>
      <c r="B26" s="14"/>
      <c r="C26" s="11" t="s">
        <v>50</v>
      </c>
      <c r="D26" s="11" t="s">
        <v>207</v>
      </c>
      <c r="E26" s="72">
        <v>19000</v>
      </c>
      <c r="F26" s="72">
        <v>0</v>
      </c>
      <c r="G26" s="72">
        <v>37003.17</v>
      </c>
      <c r="H26" s="72">
        <v>25565.55</v>
      </c>
      <c r="I26" s="63"/>
      <c r="J26" s="63"/>
    </row>
    <row r="27" spans="1:10" x14ac:dyDescent="0.25">
      <c r="A27" s="14"/>
      <c r="B27" s="14"/>
      <c r="C27" s="11" t="s">
        <v>55</v>
      </c>
      <c r="D27" s="11" t="s">
        <v>56</v>
      </c>
      <c r="E27" s="72">
        <v>113846.93</v>
      </c>
      <c r="F27" s="72">
        <v>177576.43</v>
      </c>
      <c r="G27" s="72">
        <v>187706.08</v>
      </c>
      <c r="H27" s="72">
        <v>108917.48</v>
      </c>
      <c r="I27" s="63"/>
      <c r="J27" s="63"/>
    </row>
    <row r="28" spans="1:10" x14ac:dyDescent="0.25">
      <c r="A28" s="14"/>
      <c r="B28" s="14"/>
      <c r="C28" s="11" t="s">
        <v>55</v>
      </c>
      <c r="D28" s="11" t="s">
        <v>186</v>
      </c>
      <c r="E28" s="72">
        <v>0</v>
      </c>
      <c r="F28" s="72">
        <v>0</v>
      </c>
      <c r="G28" s="72">
        <v>0</v>
      </c>
      <c r="H28" s="72">
        <f>H127</f>
        <v>0</v>
      </c>
      <c r="I28" s="63"/>
      <c r="J28" s="63"/>
    </row>
    <row r="29" spans="1:10" ht="15" customHeight="1" x14ac:dyDescent="0.25">
      <c r="A29" s="10"/>
      <c r="B29" s="10"/>
      <c r="C29" s="11" t="s">
        <v>43</v>
      </c>
      <c r="D29" s="15" t="s">
        <v>44</v>
      </c>
      <c r="E29" s="66">
        <v>0</v>
      </c>
      <c r="F29" s="66">
        <v>0</v>
      </c>
      <c r="G29" s="66">
        <v>0</v>
      </c>
      <c r="H29" s="66">
        <v>0</v>
      </c>
      <c r="I29" s="63"/>
      <c r="J29" s="63"/>
    </row>
    <row r="30" spans="1:10" ht="15" customHeight="1" x14ac:dyDescent="0.25">
      <c r="A30" s="10"/>
      <c r="B30" s="10"/>
      <c r="C30" s="11" t="s">
        <v>249</v>
      </c>
      <c r="D30" s="15" t="s">
        <v>250</v>
      </c>
      <c r="E30" s="66">
        <v>0</v>
      </c>
      <c r="F30" s="66">
        <v>0</v>
      </c>
      <c r="G30" s="66">
        <v>95000</v>
      </c>
      <c r="H30" s="66">
        <v>0</v>
      </c>
      <c r="I30" s="63"/>
      <c r="J30" s="63"/>
    </row>
    <row r="31" spans="1:10" ht="15" customHeight="1" x14ac:dyDescent="0.25">
      <c r="A31" s="10"/>
      <c r="B31" s="10"/>
      <c r="C31" s="11" t="s">
        <v>236</v>
      </c>
      <c r="D31" s="15" t="s">
        <v>158</v>
      </c>
      <c r="E31" s="66">
        <v>0</v>
      </c>
      <c r="F31" s="66">
        <v>15232.7</v>
      </c>
      <c r="G31" s="66">
        <v>9682.2199999999993</v>
      </c>
      <c r="H31" s="66">
        <v>6065.46</v>
      </c>
      <c r="I31" s="63"/>
      <c r="J31" s="63"/>
    </row>
    <row r="32" spans="1:10" ht="15" customHeight="1" x14ac:dyDescent="0.25">
      <c r="A32" s="10"/>
      <c r="B32" s="10">
        <v>639</v>
      </c>
      <c r="C32" s="110" t="s">
        <v>235</v>
      </c>
      <c r="D32" s="15" t="s">
        <v>158</v>
      </c>
      <c r="E32" s="66">
        <v>7613.32</v>
      </c>
      <c r="F32" s="66">
        <v>86318.62</v>
      </c>
      <c r="G32" s="66">
        <v>54865.93</v>
      </c>
      <c r="H32" s="66">
        <v>34370.959999999999</v>
      </c>
      <c r="I32" s="63">
        <f t="shared" si="0"/>
        <v>451.4582337272044</v>
      </c>
      <c r="J32" s="63">
        <f t="shared" si="4"/>
        <v>62.645361155821114</v>
      </c>
    </row>
    <row r="33" spans="1:10" x14ac:dyDescent="0.25">
      <c r="A33" s="10"/>
      <c r="B33" s="25">
        <v>639</v>
      </c>
      <c r="C33" s="11" t="s">
        <v>53</v>
      </c>
      <c r="D33" s="11" t="s">
        <v>54</v>
      </c>
      <c r="E33" s="82">
        <v>43142.12</v>
      </c>
      <c r="F33" s="82">
        <v>0</v>
      </c>
      <c r="G33" s="82">
        <v>0</v>
      </c>
      <c r="H33" s="82">
        <v>0</v>
      </c>
      <c r="I33" s="63">
        <f t="shared" si="0"/>
        <v>0</v>
      </c>
      <c r="J33" s="63" t="e">
        <f t="shared" si="4"/>
        <v>#DIV/0!</v>
      </c>
    </row>
    <row r="34" spans="1:10" x14ac:dyDescent="0.25">
      <c r="A34" s="10"/>
      <c r="B34" s="25">
        <v>639</v>
      </c>
      <c r="C34" s="11" t="s">
        <v>176</v>
      </c>
      <c r="D34" s="11" t="s">
        <v>169</v>
      </c>
      <c r="E34" s="82">
        <v>0</v>
      </c>
      <c r="F34" s="82">
        <v>0</v>
      </c>
      <c r="G34" s="82">
        <v>0</v>
      </c>
      <c r="H34" s="82">
        <v>0</v>
      </c>
      <c r="I34" s="63"/>
      <c r="J34" s="63"/>
    </row>
    <row r="35" spans="1:10" x14ac:dyDescent="0.25">
      <c r="A35" s="10"/>
      <c r="B35" s="10">
        <v>68</v>
      </c>
      <c r="C35" s="11" t="s">
        <v>46</v>
      </c>
      <c r="D35" s="11" t="s">
        <v>165</v>
      </c>
      <c r="E35" s="72">
        <v>0</v>
      </c>
      <c r="F35" s="72">
        <v>0</v>
      </c>
      <c r="G35" s="72">
        <v>0</v>
      </c>
      <c r="H35" s="72">
        <v>0</v>
      </c>
      <c r="I35" s="63"/>
      <c r="J35" s="63"/>
    </row>
    <row r="36" spans="1:10" x14ac:dyDescent="0.25">
      <c r="A36" s="12">
        <v>7</v>
      </c>
      <c r="B36" s="13"/>
      <c r="C36" s="13"/>
      <c r="D36" s="23" t="s">
        <v>14</v>
      </c>
      <c r="E36" s="63">
        <f>E37</f>
        <v>0</v>
      </c>
      <c r="F36" s="63">
        <f t="shared" ref="F36:H36" si="9">F37</f>
        <v>0</v>
      </c>
      <c r="G36" s="63">
        <f t="shared" si="9"/>
        <v>0</v>
      </c>
      <c r="H36" s="63">
        <f t="shared" si="9"/>
        <v>0</v>
      </c>
      <c r="I36" s="63"/>
      <c r="J36" s="63"/>
    </row>
    <row r="37" spans="1:10" x14ac:dyDescent="0.25">
      <c r="A37" s="14"/>
      <c r="B37" s="14">
        <v>72</v>
      </c>
      <c r="C37" s="14"/>
      <c r="D37" s="24" t="s">
        <v>35</v>
      </c>
      <c r="E37" s="64">
        <f>E38</f>
        <v>0</v>
      </c>
      <c r="F37" s="64">
        <f t="shared" ref="F37:H37" si="10">F38</f>
        <v>0</v>
      </c>
      <c r="G37" s="64">
        <f t="shared" si="10"/>
        <v>0</v>
      </c>
      <c r="H37" s="64">
        <f t="shared" si="10"/>
        <v>0</v>
      </c>
      <c r="I37" s="63"/>
      <c r="J37" s="63"/>
    </row>
    <row r="38" spans="1:10" x14ac:dyDescent="0.25">
      <c r="A38" s="14"/>
      <c r="B38" s="14"/>
      <c r="C38" s="11" t="s">
        <v>51</v>
      </c>
      <c r="D38" s="11" t="s">
        <v>52</v>
      </c>
      <c r="E38" s="72">
        <v>0</v>
      </c>
      <c r="F38" s="58">
        <v>0</v>
      </c>
      <c r="G38" s="58">
        <v>0</v>
      </c>
      <c r="H38" s="58">
        <v>0</v>
      </c>
      <c r="I38" s="63"/>
      <c r="J38" s="63"/>
    </row>
    <row r="39" spans="1:10" x14ac:dyDescent="0.25">
      <c r="A39" s="78"/>
      <c r="B39" s="78"/>
      <c r="C39" s="79"/>
      <c r="D39" s="79"/>
      <c r="E39" s="80"/>
      <c r="F39" s="81"/>
      <c r="G39" s="81"/>
      <c r="H39" s="81"/>
      <c r="I39" s="81"/>
      <c r="J39" s="81"/>
    </row>
    <row r="40" spans="1:10" ht="6.75" customHeight="1" x14ac:dyDescent="0.25"/>
    <row r="42" spans="1:10" ht="15.75" customHeight="1" x14ac:dyDescent="0.25">
      <c r="A42" s="181" t="s">
        <v>15</v>
      </c>
      <c r="B42" s="181"/>
      <c r="C42" s="181"/>
      <c r="D42" s="181"/>
      <c r="E42" s="181"/>
      <c r="F42" s="181"/>
      <c r="G42" s="181"/>
      <c r="H42" s="181"/>
      <c r="I42" s="181"/>
      <c r="J42" s="181"/>
    </row>
    <row r="43" spans="1:10" ht="18" x14ac:dyDescent="0.25">
      <c r="A43" s="4"/>
      <c r="B43" s="4"/>
      <c r="C43" s="4"/>
      <c r="D43" s="4"/>
      <c r="E43" s="22"/>
      <c r="F43" s="4"/>
      <c r="G43" s="4"/>
      <c r="H43" s="5"/>
      <c r="I43" s="5"/>
      <c r="J43" s="5"/>
    </row>
    <row r="44" spans="1:10" ht="25.5" x14ac:dyDescent="0.25">
      <c r="A44" s="18" t="s">
        <v>9</v>
      </c>
      <c r="B44" s="17" t="s">
        <v>10</v>
      </c>
      <c r="C44" s="17" t="s">
        <v>11</v>
      </c>
      <c r="D44" s="17" t="s">
        <v>16</v>
      </c>
      <c r="E44" s="114" t="s">
        <v>193</v>
      </c>
      <c r="F44" s="18" t="s">
        <v>212</v>
      </c>
      <c r="G44" s="18" t="s">
        <v>213</v>
      </c>
      <c r="H44" s="18" t="s">
        <v>234</v>
      </c>
      <c r="I44" s="18" t="s">
        <v>191</v>
      </c>
      <c r="J44" s="18" t="s">
        <v>190</v>
      </c>
    </row>
    <row r="45" spans="1:10" x14ac:dyDescent="0.25">
      <c r="A45" s="208">
        <v>1</v>
      </c>
      <c r="B45" s="209"/>
      <c r="C45" s="210"/>
      <c r="D45" s="17">
        <v>2</v>
      </c>
      <c r="E45" s="17">
        <v>3</v>
      </c>
      <c r="F45" s="18">
        <v>4</v>
      </c>
      <c r="G45" s="18">
        <v>5</v>
      </c>
      <c r="H45" s="18">
        <v>6</v>
      </c>
      <c r="I45" s="18" t="s">
        <v>194</v>
      </c>
      <c r="J45" s="18" t="s">
        <v>192</v>
      </c>
    </row>
    <row r="46" spans="1:10" ht="15.75" customHeight="1" x14ac:dyDescent="0.25">
      <c r="A46" s="9">
        <v>3</v>
      </c>
      <c r="B46" s="9"/>
      <c r="C46" s="9"/>
      <c r="D46" s="9" t="s">
        <v>17</v>
      </c>
      <c r="E46" s="63">
        <f>E47+E62+E81+E91+E101</f>
        <v>1469318.6199999996</v>
      </c>
      <c r="F46" s="63">
        <f t="shared" ref="F46" si="11">F47+F62+F81+F91+F101</f>
        <v>3468276.45</v>
      </c>
      <c r="G46" s="63">
        <f>G47+G62+G81+G91+G101</f>
        <v>3656724.01</v>
      </c>
      <c r="H46" s="63">
        <f>H47+H62+H81+H91+H101</f>
        <v>1426690.3599999999</v>
      </c>
      <c r="I46" s="63">
        <f t="shared" ref="I46:I84" si="12">(H46/E46)*100</f>
        <v>97.098773579824382</v>
      </c>
      <c r="J46" s="63">
        <f>H46/G46*100</f>
        <v>39.01553292232191</v>
      </c>
    </row>
    <row r="47" spans="1:10" ht="15.75" customHeight="1" x14ac:dyDescent="0.25">
      <c r="A47" s="9"/>
      <c r="B47" s="14">
        <v>31</v>
      </c>
      <c r="C47" s="14"/>
      <c r="D47" s="14" t="s">
        <v>18</v>
      </c>
      <c r="E47" s="63">
        <f>E48+E50+E51+E52+E53+E54+E55+E56+E57+E58+E59+E60+E61</f>
        <v>1266175.3399999999</v>
      </c>
      <c r="F47" s="63">
        <f>F48+F49+F50+F51+F52+F53+F54+F55+F56+F57+F58+F59+F60+F61</f>
        <v>3034844.21</v>
      </c>
      <c r="G47" s="63">
        <f>G48+G49+G50+G51+G52+G53+G54+G55+G56+G57+G58+G59+G60+G61</f>
        <v>3162959.8499999996</v>
      </c>
      <c r="H47" s="63">
        <f>SUM(H48:H61)</f>
        <v>1219532.5999999999</v>
      </c>
      <c r="I47" s="63">
        <f t="shared" si="12"/>
        <v>96.316249533022813</v>
      </c>
      <c r="J47" s="63">
        <f t="shared" ref="J47:J112" si="13">H47/G47*100</f>
        <v>38.556689235242743</v>
      </c>
    </row>
    <row r="48" spans="1:10" x14ac:dyDescent="0.25">
      <c r="A48" s="10"/>
      <c r="B48" s="10"/>
      <c r="C48" s="11" t="s">
        <v>50</v>
      </c>
      <c r="D48" s="11" t="s">
        <v>13</v>
      </c>
      <c r="E48" s="72">
        <f>'POSEBNI DIO'!E23+'POSEBNI DIO'!E28+'POSEBNI DIO'!E51</f>
        <v>51635.12</v>
      </c>
      <c r="F48" s="72">
        <f>'POSEBNI DIO'!F23+'POSEBNI DIO'!F28+'POSEBNI DIO'!F51</f>
        <v>174372.7</v>
      </c>
      <c r="G48" s="72">
        <f>'POSEBNI DIO'!G23+'POSEBNI DIO'!G28+'POSEBNI DIO'!G51</f>
        <v>219669.34000000003</v>
      </c>
      <c r="H48" s="72">
        <f>'POSEBNI DIO'!H23+'POSEBNI DIO'!H28+'POSEBNI DIO'!H51</f>
        <v>89474.39</v>
      </c>
      <c r="I48" s="63">
        <f t="shared" si="12"/>
        <v>173.28204137029215</v>
      </c>
      <c r="J48" s="63">
        <f t="shared" si="13"/>
        <v>40.731396561759595</v>
      </c>
    </row>
    <row r="49" spans="1:10" x14ac:dyDescent="0.25">
      <c r="A49" s="10"/>
      <c r="B49" s="10"/>
      <c r="C49" s="177" t="s">
        <v>238</v>
      </c>
      <c r="D49" s="11" t="s">
        <v>206</v>
      </c>
      <c r="E49" s="72">
        <f>'POSEBNI DIO'!E55</f>
        <v>0</v>
      </c>
      <c r="F49" s="72">
        <f>'POSEBNI DIO'!F55</f>
        <v>36378.04</v>
      </c>
      <c r="G49" s="72">
        <f>'POSEBNI DIO'!G55</f>
        <v>36378.04</v>
      </c>
      <c r="H49" s="72">
        <f>'POSEBNI DIO'!H55</f>
        <v>25290.799999999999</v>
      </c>
      <c r="I49" s="63"/>
      <c r="J49" s="63"/>
    </row>
    <row r="50" spans="1:10" x14ac:dyDescent="0.25">
      <c r="A50" s="10"/>
      <c r="B50" s="10"/>
      <c r="C50" s="16" t="s">
        <v>46</v>
      </c>
      <c r="D50" s="16" t="s">
        <v>47</v>
      </c>
      <c r="E50" s="65">
        <f>'POSEBNI DIO'!E82</f>
        <v>0.01</v>
      </c>
      <c r="F50" s="65">
        <f>'POSEBNI DIO'!F82</f>
        <v>0</v>
      </c>
      <c r="G50" s="65">
        <f>'POSEBNI DIO'!G82</f>
        <v>0</v>
      </c>
      <c r="H50" s="65">
        <f>'POSEBNI DIO'!H82</f>
        <v>0</v>
      </c>
      <c r="I50" s="63">
        <f t="shared" si="12"/>
        <v>0</v>
      </c>
      <c r="J50" s="63"/>
    </row>
    <row r="51" spans="1:10" x14ac:dyDescent="0.25">
      <c r="A51" s="10"/>
      <c r="B51" s="10"/>
      <c r="C51" s="109" t="s">
        <v>46</v>
      </c>
      <c r="D51" s="16" t="s">
        <v>166</v>
      </c>
      <c r="E51" s="65">
        <f>'POSEBNI DIO'!E87</f>
        <v>0</v>
      </c>
      <c r="F51" s="65">
        <f>'POSEBNI DIO'!F87</f>
        <v>0</v>
      </c>
      <c r="G51" s="65">
        <f>'POSEBNI DIO'!G87</f>
        <v>0</v>
      </c>
      <c r="H51" s="65">
        <f>'POSEBNI DIO'!H87</f>
        <v>0</v>
      </c>
      <c r="I51" s="63"/>
      <c r="J51" s="63"/>
    </row>
    <row r="52" spans="1:10" x14ac:dyDescent="0.25">
      <c r="A52" s="14"/>
      <c r="B52" s="14"/>
      <c r="C52" s="11" t="s">
        <v>55</v>
      </c>
      <c r="D52" s="11" t="s">
        <v>56</v>
      </c>
      <c r="E52" s="72">
        <v>0</v>
      </c>
      <c r="F52" s="72">
        <v>0</v>
      </c>
      <c r="G52" s="72">
        <v>0</v>
      </c>
      <c r="H52" s="72">
        <v>0</v>
      </c>
      <c r="I52" s="63"/>
      <c r="J52" s="63"/>
    </row>
    <row r="53" spans="1:10" ht="15" customHeight="1" x14ac:dyDescent="0.25">
      <c r="A53" s="10"/>
      <c r="B53" s="10"/>
      <c r="C53" s="11" t="s">
        <v>43</v>
      </c>
      <c r="D53" s="15" t="s">
        <v>44</v>
      </c>
      <c r="E53" s="66">
        <v>0</v>
      </c>
      <c r="F53" s="58">
        <v>0</v>
      </c>
      <c r="G53" s="58">
        <v>0</v>
      </c>
      <c r="H53" s="58">
        <v>0</v>
      </c>
      <c r="I53" s="63"/>
      <c r="J53" s="63"/>
    </row>
    <row r="54" spans="1:10" ht="15" customHeight="1" x14ac:dyDescent="0.25">
      <c r="A54" s="10"/>
      <c r="B54" s="10"/>
      <c r="C54" s="11" t="s">
        <v>236</v>
      </c>
      <c r="D54" s="15" t="s">
        <v>158</v>
      </c>
      <c r="E54" s="66">
        <f>'POSEBNI DIO'!E58</f>
        <v>3253.42</v>
      </c>
      <c r="F54" s="66">
        <f>'POSEBNI DIO'!F58</f>
        <v>9518.65</v>
      </c>
      <c r="G54" s="66">
        <f>'POSEBNI DIO'!G58</f>
        <v>9518.65</v>
      </c>
      <c r="H54" s="66">
        <f>'POSEBNI DIO'!H58</f>
        <v>5971.38</v>
      </c>
      <c r="I54" s="63"/>
      <c r="J54" s="63">
        <f t="shared" si="13"/>
        <v>62.733475860547451</v>
      </c>
    </row>
    <row r="55" spans="1:10" ht="15" customHeight="1" x14ac:dyDescent="0.25">
      <c r="A55" s="10"/>
      <c r="B55" s="10"/>
      <c r="C55" s="11" t="s">
        <v>157</v>
      </c>
      <c r="D55" s="15" t="s">
        <v>205</v>
      </c>
      <c r="E55" s="66">
        <f>'POSEBNI DIO'!E62</f>
        <v>5750.6</v>
      </c>
      <c r="F55" s="66">
        <f>'POSEBNI DIO'!F62</f>
        <v>0</v>
      </c>
      <c r="G55" s="66">
        <f>'POSEBNI DIO'!G62</f>
        <v>0</v>
      </c>
      <c r="H55" s="66">
        <f>'POSEBNI DIO'!H62</f>
        <v>0</v>
      </c>
      <c r="I55" s="63"/>
      <c r="J55" s="63" t="e">
        <f t="shared" si="13"/>
        <v>#DIV/0!</v>
      </c>
    </row>
    <row r="56" spans="1:10" x14ac:dyDescent="0.25">
      <c r="A56" s="10"/>
      <c r="B56" s="25"/>
      <c r="C56" s="11" t="s">
        <v>235</v>
      </c>
      <c r="D56" s="11" t="s">
        <v>54</v>
      </c>
      <c r="E56" s="72">
        <f>'POSEBNI DIO'!E66</f>
        <v>18436.240000000002</v>
      </c>
      <c r="F56" s="72">
        <f>'POSEBNI DIO'!F66</f>
        <v>53939.02</v>
      </c>
      <c r="G56" s="72">
        <f>'POSEBNI DIO'!G66</f>
        <v>53939.02</v>
      </c>
      <c r="H56" s="72">
        <f>'POSEBNI DIO'!H66</f>
        <v>33837.86</v>
      </c>
      <c r="I56" s="63"/>
      <c r="J56" s="63">
        <f t="shared" si="13"/>
        <v>62.733546141550221</v>
      </c>
    </row>
    <row r="57" spans="1:10" x14ac:dyDescent="0.25">
      <c r="A57" s="10"/>
      <c r="B57" s="25"/>
      <c r="C57" s="11" t="s">
        <v>53</v>
      </c>
      <c r="D57" s="11" t="s">
        <v>172</v>
      </c>
      <c r="E57" s="72">
        <f>'POSEBNI DIO'!E70</f>
        <v>32586.560000000001</v>
      </c>
      <c r="F57" s="72">
        <f>'POSEBNI DIO'!F70</f>
        <v>0</v>
      </c>
      <c r="G57" s="72">
        <f>'POSEBNI DIO'!G70</f>
        <v>0</v>
      </c>
      <c r="H57" s="72">
        <f>'POSEBNI DIO'!H70</f>
        <v>0</v>
      </c>
      <c r="I57" s="63"/>
      <c r="J57" s="63" t="e">
        <f t="shared" si="13"/>
        <v>#DIV/0!</v>
      </c>
    </row>
    <row r="58" spans="1:10" x14ac:dyDescent="0.25">
      <c r="A58" s="10"/>
      <c r="B58" s="10"/>
      <c r="C58" s="11" t="s">
        <v>237</v>
      </c>
      <c r="D58" s="11" t="s">
        <v>40</v>
      </c>
      <c r="E58" s="72">
        <f>'POSEBNI DIO'!E99+'POSEBNI DIO'!E134</f>
        <v>1154513.3899999999</v>
      </c>
      <c r="F58" s="72">
        <f>'POSEBNI DIO'!F99+'POSEBNI DIO'!F134</f>
        <v>2760635.8</v>
      </c>
      <c r="G58" s="72">
        <f>'POSEBNI DIO'!G99+'POSEBNI DIO'!G134</f>
        <v>2843454.8</v>
      </c>
      <c r="H58" s="72">
        <f>'POSEBNI DIO'!H99+'POSEBNI DIO'!H134</f>
        <v>1064958.17</v>
      </c>
      <c r="I58" s="63"/>
      <c r="J58" s="63">
        <f t="shared" si="13"/>
        <v>37.452966370346381</v>
      </c>
    </row>
    <row r="59" spans="1:10" x14ac:dyDescent="0.25">
      <c r="A59" s="10"/>
      <c r="B59" s="25"/>
      <c r="C59" s="110" t="s">
        <v>39</v>
      </c>
      <c r="D59" s="11" t="s">
        <v>42</v>
      </c>
      <c r="E59" s="72">
        <v>0</v>
      </c>
      <c r="F59" s="58">
        <v>0</v>
      </c>
      <c r="G59" s="58">
        <v>0</v>
      </c>
      <c r="H59" s="58">
        <v>0</v>
      </c>
      <c r="I59" s="63"/>
      <c r="J59" s="63"/>
    </row>
    <row r="60" spans="1:10" s="36" customFormat="1" x14ac:dyDescent="0.25">
      <c r="A60" s="11"/>
      <c r="B60" s="16"/>
      <c r="C60" s="16" t="s">
        <v>48</v>
      </c>
      <c r="D60" s="16" t="s">
        <v>49</v>
      </c>
      <c r="E60" s="65">
        <f>'POSEBNI DIO'!E105</f>
        <v>0</v>
      </c>
      <c r="F60" s="65">
        <f>'POSEBNI DIO'!F105</f>
        <v>0</v>
      </c>
      <c r="G60" s="65">
        <f>'POSEBNI DIO'!G105</f>
        <v>0</v>
      </c>
      <c r="H60" s="65">
        <f>'POSEBNI DIO'!H105</f>
        <v>0</v>
      </c>
      <c r="I60" s="63"/>
      <c r="J60" s="63"/>
    </row>
    <row r="61" spans="1:10" x14ac:dyDescent="0.25">
      <c r="A61" s="14"/>
      <c r="B61" s="14"/>
      <c r="C61" s="11" t="s">
        <v>51</v>
      </c>
      <c r="D61" s="11" t="s">
        <v>52</v>
      </c>
      <c r="E61" s="72">
        <v>0</v>
      </c>
      <c r="F61" s="58">
        <v>0</v>
      </c>
      <c r="G61" s="58">
        <v>0</v>
      </c>
      <c r="H61" s="58">
        <v>0</v>
      </c>
      <c r="I61" s="63"/>
      <c r="J61" s="63"/>
    </row>
    <row r="62" spans="1:10" x14ac:dyDescent="0.25">
      <c r="A62" s="10"/>
      <c r="B62" s="10">
        <v>32</v>
      </c>
      <c r="C62" s="11"/>
      <c r="D62" s="10" t="s">
        <v>30</v>
      </c>
      <c r="E62" s="74">
        <f>SUM(E63:E80)</f>
        <v>200692.38999999998</v>
      </c>
      <c r="F62" s="74">
        <f>SUM(F63:F80)</f>
        <v>391464.85</v>
      </c>
      <c r="G62" s="74">
        <f>SUM(G63:G80)</f>
        <v>452200.77000000008</v>
      </c>
      <c r="H62" s="74">
        <f>SUM(H63:H80)</f>
        <v>205735.69999999998</v>
      </c>
      <c r="I62" s="63">
        <f t="shared" si="12"/>
        <v>102.5129552744875</v>
      </c>
      <c r="J62" s="63">
        <f t="shared" si="13"/>
        <v>45.496539070466405</v>
      </c>
    </row>
    <row r="63" spans="1:10" x14ac:dyDescent="0.25">
      <c r="A63" s="10"/>
      <c r="B63" s="10"/>
      <c r="C63" s="11" t="s">
        <v>50</v>
      </c>
      <c r="D63" s="11" t="s">
        <v>13</v>
      </c>
      <c r="E63" s="72">
        <f>'POSEBNI DIO'!E24+'POSEBNI DIO'!E29+'POSEBNI DIO'!E45+'POSEBNI DIO'!E52</f>
        <v>1456.14</v>
      </c>
      <c r="F63" s="72">
        <f>'POSEBNI DIO'!F24+'POSEBNI DIO'!F29+'POSEBNI DIO'!F45+'POSEBNI DIO'!F52</f>
        <v>7714.39</v>
      </c>
      <c r="G63" s="72">
        <f>'POSEBNI DIO'!G24+'POSEBNI DIO'!G29+'POSEBNI DIO'!G45+'POSEBNI DIO'!G52+'POSEBNI DIO'!G128</f>
        <v>40656.269999999997</v>
      </c>
      <c r="H63" s="72">
        <f>'POSEBNI DIO'!H24+'POSEBNI DIO'!H29+'POSEBNI DIO'!H45+'POSEBNI DIO'!H52</f>
        <v>1355.3200000000002</v>
      </c>
      <c r="I63" s="63"/>
      <c r="J63" s="63">
        <f t="shared" si="13"/>
        <v>3.3336063539522938</v>
      </c>
    </row>
    <row r="64" spans="1:10" x14ac:dyDescent="0.25">
      <c r="A64" s="10"/>
      <c r="B64" s="10"/>
      <c r="C64" s="11" t="s">
        <v>50</v>
      </c>
      <c r="D64" s="11" t="s">
        <v>171</v>
      </c>
      <c r="E64" s="72">
        <f>'POSEBNI DIO'!E17</f>
        <v>0</v>
      </c>
      <c r="F64" s="72">
        <f>'POSEBNI DIO'!F17+'POSEBNI DIO'!F56</f>
        <v>625.13</v>
      </c>
      <c r="G64" s="72">
        <f>'POSEBNI DIO'!G17+'POSEBNI DIO'!G56</f>
        <v>625.13</v>
      </c>
      <c r="H64" s="72">
        <f>'POSEBNI DIO'!H17+'POSEBNI DIO'!H56</f>
        <v>274.75</v>
      </c>
      <c r="I64" s="63"/>
      <c r="J64" s="63"/>
    </row>
    <row r="65" spans="1:10" x14ac:dyDescent="0.25">
      <c r="A65" s="10"/>
      <c r="B65" s="10"/>
      <c r="C65" s="16" t="s">
        <v>46</v>
      </c>
      <c r="D65" s="16" t="s">
        <v>47</v>
      </c>
      <c r="E65" s="65">
        <f>'POSEBNI DIO'!E83+'POSEBNI DIO'!E113</f>
        <v>0</v>
      </c>
      <c r="F65" s="65">
        <f>'POSEBNI DIO'!F83+'POSEBNI DIO'!F113</f>
        <v>2000</v>
      </c>
      <c r="G65" s="65">
        <f>'POSEBNI DIO'!G83+'POSEBNI DIO'!G113</f>
        <v>4000</v>
      </c>
      <c r="H65" s="65">
        <f>'POSEBNI DIO'!H83+'POSEBNI DIO'!H113</f>
        <v>192.74</v>
      </c>
      <c r="I65" s="63"/>
      <c r="J65" s="63">
        <f t="shared" si="13"/>
        <v>4.8185000000000002</v>
      </c>
    </row>
    <row r="66" spans="1:10" x14ac:dyDescent="0.25">
      <c r="A66" s="10"/>
      <c r="B66" s="10"/>
      <c r="C66" s="109" t="s">
        <v>46</v>
      </c>
      <c r="D66" s="16" t="s">
        <v>166</v>
      </c>
      <c r="E66" s="65">
        <f>'POSEBNI DIO'!E88+'POSEBNI DIO'!E118</f>
        <v>1275</v>
      </c>
      <c r="F66" s="65">
        <f>'POSEBNI DIO'!F88+'POSEBNI DIO'!F118</f>
        <v>0</v>
      </c>
      <c r="G66" s="65">
        <f>'POSEBNI DIO'!G88+'POSEBNI DIO'!G118</f>
        <v>2086.29</v>
      </c>
      <c r="H66" s="65">
        <f>'POSEBNI DIO'!H88+'POSEBNI DIO'!H118</f>
        <v>1722</v>
      </c>
      <c r="I66" s="63"/>
      <c r="J66" s="63">
        <f t="shared" si="13"/>
        <v>82.538860848683555</v>
      </c>
    </row>
    <row r="67" spans="1:10" x14ac:dyDescent="0.25">
      <c r="A67" s="14"/>
      <c r="B67" s="14"/>
      <c r="C67" s="11" t="s">
        <v>55</v>
      </c>
      <c r="D67" s="11" t="s">
        <v>56</v>
      </c>
      <c r="E67" s="72">
        <f>'POSEBNI DIO'!E91+'POSEBNI DIO'!E123+'POSEBNI DIO'!E140</f>
        <v>95709.63</v>
      </c>
      <c r="F67" s="72">
        <f>'POSEBNI DIO'!F91+'POSEBNI DIO'!F123+'POSEBNI DIO'!F140</f>
        <v>176872.43</v>
      </c>
      <c r="G67" s="72">
        <f>'POSEBNI DIO'!G91+'POSEBNI DIO'!G123+'POSEBNI DIO'!G140</f>
        <v>187406.08000000002</v>
      </c>
      <c r="H67" s="72">
        <f>'POSEBNI DIO'!H91+'POSEBNI DIO'!H123+'POSEBNI DIO'!H140</f>
        <v>105951.29999999999</v>
      </c>
      <c r="I67" s="63"/>
      <c r="J67" s="63">
        <f t="shared" si="13"/>
        <v>56.535679098564984</v>
      </c>
    </row>
    <row r="68" spans="1:10" x14ac:dyDescent="0.25">
      <c r="A68" s="14"/>
      <c r="B68" s="14"/>
      <c r="C68" s="11" t="s">
        <v>55</v>
      </c>
      <c r="D68" s="11" t="s">
        <v>185</v>
      </c>
      <c r="E68" s="72">
        <v>0</v>
      </c>
      <c r="F68" s="72">
        <v>0</v>
      </c>
      <c r="G68" s="72">
        <v>0</v>
      </c>
      <c r="H68" s="72">
        <v>0</v>
      </c>
      <c r="I68" s="63"/>
      <c r="J68" s="63"/>
    </row>
    <row r="69" spans="1:10" ht="15" customHeight="1" x14ac:dyDescent="0.25">
      <c r="A69" s="10"/>
      <c r="B69" s="10"/>
      <c r="C69" s="11" t="s">
        <v>43</v>
      </c>
      <c r="D69" s="15" t="s">
        <v>44</v>
      </c>
      <c r="E69" s="66">
        <f>'POSEBNI DIO'!E11</f>
        <v>739</v>
      </c>
      <c r="F69" s="66">
        <f>'POSEBNI DIO'!F11</f>
        <v>6000</v>
      </c>
      <c r="G69" s="66">
        <f>'POSEBNI DIO'!G11</f>
        <v>4500</v>
      </c>
      <c r="H69" s="66">
        <f>'POSEBNI DIO'!H11</f>
        <v>0</v>
      </c>
      <c r="I69" s="63"/>
      <c r="J69" s="63">
        <f t="shared" si="13"/>
        <v>0</v>
      </c>
    </row>
    <row r="70" spans="1:10" ht="15" customHeight="1" x14ac:dyDescent="0.25">
      <c r="A70" s="10"/>
      <c r="B70" s="10"/>
      <c r="C70" s="177" t="s">
        <v>241</v>
      </c>
      <c r="D70" s="15" t="s">
        <v>242</v>
      </c>
      <c r="E70" s="66">
        <v>0</v>
      </c>
      <c r="F70" s="66">
        <f>'POSEBNI DIO'!F109</f>
        <v>0</v>
      </c>
      <c r="G70" s="66">
        <f>'POSEBNI DIO'!G109</f>
        <v>91.23</v>
      </c>
      <c r="H70" s="66">
        <f>'POSEBNI DIO'!H109</f>
        <v>0</v>
      </c>
      <c r="I70" s="63"/>
      <c r="J70" s="63"/>
    </row>
    <row r="71" spans="1:10" x14ac:dyDescent="0.25">
      <c r="A71" s="10"/>
      <c r="B71" s="10"/>
      <c r="C71" s="11" t="s">
        <v>245</v>
      </c>
      <c r="D71" s="15" t="s">
        <v>243</v>
      </c>
      <c r="E71" s="66">
        <f>'POSEBNI DIO'!E59</f>
        <v>160.63999999999999</v>
      </c>
      <c r="F71" s="66">
        <f>'POSEBNI DIO'!F59</f>
        <v>163.57</v>
      </c>
      <c r="G71" s="66">
        <f>'POSEBNI DIO'!G59</f>
        <v>163.57</v>
      </c>
      <c r="H71" s="66">
        <f>'POSEBNI DIO'!H59</f>
        <v>94.08</v>
      </c>
      <c r="I71" s="63"/>
      <c r="J71" s="63">
        <f t="shared" si="13"/>
        <v>57.516659534144409</v>
      </c>
    </row>
    <row r="72" spans="1:10" x14ac:dyDescent="0.25">
      <c r="A72" s="10"/>
      <c r="B72" s="10"/>
      <c r="C72" s="11" t="s">
        <v>157</v>
      </c>
      <c r="D72" s="15" t="s">
        <v>204</v>
      </c>
      <c r="E72" s="66">
        <f>'POSEBNI DIO'!E63</f>
        <v>26.72</v>
      </c>
      <c r="F72" s="66">
        <f>'POSEBNI DIO'!F63</f>
        <v>0</v>
      </c>
      <c r="G72" s="66">
        <f>'POSEBNI DIO'!G63</f>
        <v>0</v>
      </c>
      <c r="H72" s="66">
        <f>'POSEBNI DIO'!H63</f>
        <v>0</v>
      </c>
      <c r="I72" s="63"/>
      <c r="J72" s="63" t="e">
        <f t="shared" si="13"/>
        <v>#DIV/0!</v>
      </c>
    </row>
    <row r="73" spans="1:10" x14ac:dyDescent="0.25">
      <c r="A73" s="10"/>
      <c r="B73" s="25"/>
      <c r="C73" s="11" t="s">
        <v>244</v>
      </c>
      <c r="D73" s="11" t="s">
        <v>54</v>
      </c>
      <c r="E73" s="72">
        <f>'POSEBNI DIO'!E67</f>
        <v>456.02</v>
      </c>
      <c r="F73" s="72">
        <f>'POSEBNI DIO'!F67</f>
        <v>926.91</v>
      </c>
      <c r="G73" s="72">
        <f>'POSEBNI DIO'!G67</f>
        <v>926.91</v>
      </c>
      <c r="H73" s="72">
        <f>'POSEBNI DIO'!H67</f>
        <v>533.1</v>
      </c>
      <c r="I73" s="63"/>
      <c r="J73" s="63">
        <f t="shared" si="13"/>
        <v>57.513674466776706</v>
      </c>
    </row>
    <row r="74" spans="1:10" x14ac:dyDescent="0.25">
      <c r="A74" s="10"/>
      <c r="B74" s="25"/>
      <c r="C74" s="11" t="s">
        <v>53</v>
      </c>
      <c r="D74" s="11" t="s">
        <v>172</v>
      </c>
      <c r="E74" s="72">
        <f>'POSEBNI DIO'!E71</f>
        <v>605.67999999999995</v>
      </c>
      <c r="F74" s="72">
        <f>'POSEBNI DIO'!F71</f>
        <v>0</v>
      </c>
      <c r="G74" s="72">
        <f>'POSEBNI DIO'!G71</f>
        <v>0</v>
      </c>
      <c r="H74" s="72">
        <f>'POSEBNI DIO'!H71</f>
        <v>0</v>
      </c>
      <c r="I74" s="63"/>
      <c r="J74" s="63" t="e">
        <f t="shared" si="13"/>
        <v>#DIV/0!</v>
      </c>
    </row>
    <row r="75" spans="1:10" x14ac:dyDescent="0.25">
      <c r="A75" s="10"/>
      <c r="B75" s="10"/>
      <c r="C75" s="11" t="s">
        <v>237</v>
      </c>
      <c r="D75" s="11" t="s">
        <v>40</v>
      </c>
      <c r="E75" s="72">
        <f>'POSEBNI DIO'!E13+'POSEBNI DIO'!E47+'POSEBNI DIO'!E100+'POSEBNI DIO'!E135</f>
        <v>100263.55999999998</v>
      </c>
      <c r="F75" s="72">
        <f>'POSEBNI DIO'!F13+'POSEBNI DIO'!F47+'POSEBNI DIO'!F100+'POSEBNI DIO'!F135</f>
        <v>196162.42</v>
      </c>
      <c r="G75" s="72">
        <f>'POSEBNI DIO'!G13+'POSEBNI DIO'!G47+'POSEBNI DIO'!G100+'POSEBNI DIO'!G135</f>
        <v>200281.19</v>
      </c>
      <c r="H75" s="72">
        <f>'POSEBNI DIO'!H13+'POSEBNI DIO'!H47+'POSEBNI DIO'!H100+'POSEBNI DIO'!H135</f>
        <v>87505.82</v>
      </c>
      <c r="I75" s="63">
        <f t="shared" si="12"/>
        <v>87.275795912293589</v>
      </c>
      <c r="J75" s="63">
        <f t="shared" si="13"/>
        <v>43.691481960937026</v>
      </c>
    </row>
    <row r="76" spans="1:10" x14ac:dyDescent="0.25">
      <c r="A76" s="10"/>
      <c r="B76" s="25"/>
      <c r="C76" s="11" t="s">
        <v>246</v>
      </c>
      <c r="D76" s="11" t="s">
        <v>184</v>
      </c>
      <c r="E76" s="72">
        <f>'POSEBNI DIO'!E95</f>
        <v>0</v>
      </c>
      <c r="F76" s="58">
        <f>'POSEBNI DIO'!F95</f>
        <v>0</v>
      </c>
      <c r="G76" s="58">
        <f>'POSEBNI DIO'!G95</f>
        <v>1247.51</v>
      </c>
      <c r="H76" s="58">
        <f>'POSEBNI DIO'!H95</f>
        <v>0</v>
      </c>
      <c r="I76" s="63"/>
      <c r="J76" s="63">
        <f t="shared" si="13"/>
        <v>0</v>
      </c>
    </row>
    <row r="77" spans="1:10" x14ac:dyDescent="0.25">
      <c r="A77" s="10"/>
      <c r="B77" s="25"/>
      <c r="C77" s="11" t="s">
        <v>239</v>
      </c>
      <c r="D77" s="11" t="s">
        <v>217</v>
      </c>
      <c r="E77" s="72">
        <v>0</v>
      </c>
      <c r="F77" s="58">
        <v>0</v>
      </c>
      <c r="G77" s="58">
        <f>'POSEBNI DIO'!G15</f>
        <v>9216.59</v>
      </c>
      <c r="H77" s="58">
        <f>'POSEBNI DIO'!H15</f>
        <v>8106.59</v>
      </c>
      <c r="I77" s="63"/>
      <c r="J77" s="63"/>
    </row>
    <row r="78" spans="1:10" s="36" customFormat="1" x14ac:dyDescent="0.25">
      <c r="A78" s="11"/>
      <c r="B78" s="16"/>
      <c r="C78" s="16" t="s">
        <v>48</v>
      </c>
      <c r="D78" s="16" t="s">
        <v>49</v>
      </c>
      <c r="E78" s="65">
        <f>'POSEBNI DIO'!E19+'POSEBNI DIO'!E106</f>
        <v>0</v>
      </c>
      <c r="F78" s="65">
        <f>'POSEBNI DIO'!F19+'POSEBNI DIO'!F106</f>
        <v>1000</v>
      </c>
      <c r="G78" s="65">
        <f>'POSEBNI DIO'!G19+'POSEBNI DIO'!G106</f>
        <v>1000</v>
      </c>
      <c r="H78" s="65">
        <f>'POSEBNI DIO'!H19+'POSEBNI DIO'!H106</f>
        <v>0</v>
      </c>
      <c r="I78" s="63"/>
      <c r="J78" s="63">
        <f t="shared" si="13"/>
        <v>0</v>
      </c>
    </row>
    <row r="79" spans="1:10" s="36" customFormat="1" x14ac:dyDescent="0.25">
      <c r="A79" s="11"/>
      <c r="B79" s="16"/>
      <c r="C79" s="16" t="s">
        <v>48</v>
      </c>
      <c r="D79" s="16" t="s">
        <v>183</v>
      </c>
      <c r="E79" s="65">
        <f>'POSEBNI DIO'!E109</f>
        <v>0</v>
      </c>
      <c r="F79" s="65">
        <v>0</v>
      </c>
      <c r="G79" s="65">
        <v>0</v>
      </c>
      <c r="H79" s="65">
        <v>0</v>
      </c>
      <c r="I79" s="63"/>
      <c r="J79" s="63" t="e">
        <f t="shared" si="13"/>
        <v>#DIV/0!</v>
      </c>
    </row>
    <row r="80" spans="1:10" x14ac:dyDescent="0.25">
      <c r="A80" s="14"/>
      <c r="B80" s="14"/>
      <c r="C80" s="11" t="s">
        <v>51</v>
      </c>
      <c r="D80" s="11" t="s">
        <v>52</v>
      </c>
      <c r="E80" s="72">
        <v>0</v>
      </c>
      <c r="F80" s="58">
        <v>0</v>
      </c>
      <c r="G80" s="58">
        <v>0</v>
      </c>
      <c r="H80" s="58">
        <v>0</v>
      </c>
      <c r="I80" s="63"/>
      <c r="J80" s="63"/>
    </row>
    <row r="81" spans="1:10" x14ac:dyDescent="0.25">
      <c r="A81" s="10"/>
      <c r="B81" s="10">
        <v>34</v>
      </c>
      <c r="C81" s="11"/>
      <c r="D81" s="10" t="s">
        <v>57</v>
      </c>
      <c r="E81" s="74">
        <f>E83+E82+E84+E85+E86+E87+E88+E89+E90</f>
        <v>1199.6399999999999</v>
      </c>
      <c r="F81" s="74">
        <f t="shared" ref="F81" si="14">F83+F82+F84+F85+F86+F87+F88+F89+F90</f>
        <v>704</v>
      </c>
      <c r="G81" s="74">
        <f>G83+G82+G84+G85+G86+G87+G88+G89+G90</f>
        <v>300</v>
      </c>
      <c r="H81" s="74">
        <f>H83+H82+H84+H85+H86+H87+H88+H89+H90</f>
        <v>171.06</v>
      </c>
      <c r="I81" s="63">
        <f t="shared" si="12"/>
        <v>14.259277783335003</v>
      </c>
      <c r="J81" s="63">
        <f t="shared" si="13"/>
        <v>57.02</v>
      </c>
    </row>
    <row r="82" spans="1:10" x14ac:dyDescent="0.25">
      <c r="A82" s="10"/>
      <c r="B82" s="10"/>
      <c r="C82" s="11" t="s">
        <v>50</v>
      </c>
      <c r="D82" s="11" t="s">
        <v>13</v>
      </c>
      <c r="E82" s="72">
        <v>0</v>
      </c>
      <c r="F82" s="58">
        <v>0</v>
      </c>
      <c r="G82" s="58">
        <v>0</v>
      </c>
      <c r="H82" s="58">
        <v>0</v>
      </c>
      <c r="I82" s="63"/>
      <c r="J82" s="63"/>
    </row>
    <row r="83" spans="1:10" x14ac:dyDescent="0.25">
      <c r="A83" s="10"/>
      <c r="B83" s="10"/>
      <c r="C83" s="16" t="s">
        <v>46</v>
      </c>
      <c r="D83" s="16" t="s">
        <v>47</v>
      </c>
      <c r="E83" s="65">
        <f>'POSEBNI DIO'!E84</f>
        <v>9.4</v>
      </c>
      <c r="F83" s="65">
        <f>'POSEBNI DIO'!F84</f>
        <v>0</v>
      </c>
      <c r="G83" s="65">
        <f>'POSEBNI DIO'!G84</f>
        <v>0</v>
      </c>
      <c r="H83" s="65">
        <f>'POSEBNI DIO'!H84</f>
        <v>0</v>
      </c>
      <c r="I83" s="63"/>
      <c r="J83" s="63"/>
    </row>
    <row r="84" spans="1:10" x14ac:dyDescent="0.25">
      <c r="A84" s="14"/>
      <c r="B84" s="14"/>
      <c r="C84" s="11" t="s">
        <v>55</v>
      </c>
      <c r="D84" s="11" t="s">
        <v>56</v>
      </c>
      <c r="E84" s="72">
        <f>'POSEBNI DIO'!E92</f>
        <v>318.19</v>
      </c>
      <c r="F84" s="72">
        <f>'POSEBNI DIO'!F92</f>
        <v>704</v>
      </c>
      <c r="G84" s="72">
        <f>'POSEBNI DIO'!G92</f>
        <v>300</v>
      </c>
      <c r="H84" s="72">
        <f>'POSEBNI DIO'!H92</f>
        <v>171.06</v>
      </c>
      <c r="I84" s="63">
        <f t="shared" si="12"/>
        <v>53.760331877180299</v>
      </c>
      <c r="J84" s="63">
        <f t="shared" si="13"/>
        <v>57.02</v>
      </c>
    </row>
    <row r="85" spans="1:10" ht="15" customHeight="1" x14ac:dyDescent="0.25">
      <c r="A85" s="10"/>
      <c r="B85" s="10"/>
      <c r="C85" s="11" t="s">
        <v>43</v>
      </c>
      <c r="D85" s="15" t="s">
        <v>44</v>
      </c>
      <c r="E85" s="66">
        <v>0</v>
      </c>
      <c r="F85" s="58">
        <v>0</v>
      </c>
      <c r="G85" s="58">
        <v>0</v>
      </c>
      <c r="H85" s="58">
        <v>0</v>
      </c>
      <c r="I85" s="63"/>
      <c r="J85" s="63"/>
    </row>
    <row r="86" spans="1:10" x14ac:dyDescent="0.25">
      <c r="A86" s="10"/>
      <c r="B86" s="25"/>
      <c r="C86" s="11" t="s">
        <v>53</v>
      </c>
      <c r="D86" s="11" t="s">
        <v>54</v>
      </c>
      <c r="E86" s="72">
        <v>0</v>
      </c>
      <c r="F86" s="58">
        <v>0</v>
      </c>
      <c r="G86" s="58">
        <v>0</v>
      </c>
      <c r="H86" s="58">
        <v>0</v>
      </c>
      <c r="I86" s="63"/>
      <c r="J86" s="63"/>
    </row>
    <row r="87" spans="1:10" x14ac:dyDescent="0.25">
      <c r="A87" s="10"/>
      <c r="B87" s="10"/>
      <c r="C87" s="11" t="s">
        <v>39</v>
      </c>
      <c r="D87" s="11" t="s">
        <v>40</v>
      </c>
      <c r="E87" s="72">
        <f>'POSEBNI DIO'!E101+'POSEBNI DIO'!E136</f>
        <v>872.05</v>
      </c>
      <c r="F87" s="72">
        <f>'POSEBNI DIO'!F101+'POSEBNI DIO'!F136</f>
        <v>0</v>
      </c>
      <c r="G87" s="72">
        <f>'POSEBNI DIO'!G101+'POSEBNI DIO'!G136</f>
        <v>0</v>
      </c>
      <c r="H87" s="72">
        <f>'POSEBNI DIO'!H101+'POSEBNI DIO'!H136</f>
        <v>0</v>
      </c>
      <c r="I87" s="63">
        <f t="shared" ref="I87:I115" si="15">(H87/E87)*100</f>
        <v>0</v>
      </c>
      <c r="J87" s="63" t="e">
        <f t="shared" si="13"/>
        <v>#DIV/0!</v>
      </c>
    </row>
    <row r="88" spans="1:10" x14ac:dyDescent="0.25">
      <c r="A88" s="10"/>
      <c r="B88" s="25"/>
      <c r="C88" s="11" t="s">
        <v>41</v>
      </c>
      <c r="D88" s="11" t="s">
        <v>42</v>
      </c>
      <c r="E88" s="72">
        <v>0</v>
      </c>
      <c r="F88" s="58">
        <v>0</v>
      </c>
      <c r="G88" s="58">
        <v>0</v>
      </c>
      <c r="H88" s="58">
        <v>0</v>
      </c>
      <c r="I88" s="63"/>
      <c r="J88" s="63"/>
    </row>
    <row r="89" spans="1:10" s="36" customFormat="1" x14ac:dyDescent="0.25">
      <c r="A89" s="11"/>
      <c r="B89" s="16"/>
      <c r="C89" s="16" t="s">
        <v>48</v>
      </c>
      <c r="D89" s="16" t="s">
        <v>49</v>
      </c>
      <c r="E89" s="65">
        <v>0</v>
      </c>
      <c r="F89" s="71">
        <v>0</v>
      </c>
      <c r="G89" s="71">
        <v>0</v>
      </c>
      <c r="H89" s="71">
        <v>0</v>
      </c>
      <c r="I89" s="63"/>
      <c r="J89" s="63"/>
    </row>
    <row r="90" spans="1:10" x14ac:dyDescent="0.25">
      <c r="A90" s="14"/>
      <c r="B90" s="14"/>
      <c r="C90" s="11" t="s">
        <v>51</v>
      </c>
      <c r="D90" s="11" t="s">
        <v>52</v>
      </c>
      <c r="E90" s="72">
        <v>0</v>
      </c>
      <c r="F90" s="58">
        <v>0</v>
      </c>
      <c r="G90" s="58">
        <v>0</v>
      </c>
      <c r="H90" s="58">
        <v>0</v>
      </c>
      <c r="I90" s="63"/>
      <c r="J90" s="63"/>
    </row>
    <row r="91" spans="1:10" x14ac:dyDescent="0.25">
      <c r="A91" s="10"/>
      <c r="B91" s="10">
        <v>37</v>
      </c>
      <c r="C91" s="11"/>
      <c r="D91" s="10" t="s">
        <v>159</v>
      </c>
      <c r="E91" s="74">
        <f>E92+E93+E94+E95+E96+E97+E98+E99+E100</f>
        <v>0</v>
      </c>
      <c r="F91" s="74">
        <f t="shared" ref="F91:G91" si="16">F92+F93+F94+F95+F96+F97+F98+F99+F100</f>
        <v>40012.39</v>
      </c>
      <c r="G91" s="74">
        <f t="shared" si="16"/>
        <v>40012.39</v>
      </c>
      <c r="H91" s="74">
        <f t="shared" ref="H91" si="17">H92+H93+H94+H95+H96+H97+H98+H99+H100</f>
        <v>0</v>
      </c>
      <c r="I91" s="63"/>
      <c r="J91" s="63">
        <f t="shared" si="13"/>
        <v>0</v>
      </c>
    </row>
    <row r="92" spans="1:10" x14ac:dyDescent="0.25">
      <c r="A92" s="10"/>
      <c r="B92" s="10"/>
      <c r="C92" s="11" t="s">
        <v>50</v>
      </c>
      <c r="D92" s="11" t="s">
        <v>13</v>
      </c>
      <c r="E92" s="72">
        <v>0</v>
      </c>
      <c r="F92" s="58">
        <v>0</v>
      </c>
      <c r="G92" s="58">
        <v>0</v>
      </c>
      <c r="H92" s="58">
        <v>0</v>
      </c>
      <c r="I92" s="63"/>
      <c r="J92" s="63"/>
    </row>
    <row r="93" spans="1:10" x14ac:dyDescent="0.25">
      <c r="A93" s="10"/>
      <c r="B93" s="10"/>
      <c r="C93" s="16" t="s">
        <v>46</v>
      </c>
      <c r="D93" s="16" t="s">
        <v>47</v>
      </c>
      <c r="E93" s="65">
        <v>0</v>
      </c>
      <c r="F93" s="58">
        <v>0</v>
      </c>
      <c r="G93" s="58">
        <v>0</v>
      </c>
      <c r="H93" s="58">
        <v>0</v>
      </c>
      <c r="I93" s="63"/>
      <c r="J93" s="63"/>
    </row>
    <row r="94" spans="1:10" x14ac:dyDescent="0.25">
      <c r="A94" s="14"/>
      <c r="B94" s="14"/>
      <c r="C94" s="11" t="s">
        <v>55</v>
      </c>
      <c r="D94" s="11" t="s">
        <v>56</v>
      </c>
      <c r="E94" s="72">
        <v>0</v>
      </c>
      <c r="F94" s="58">
        <v>0</v>
      </c>
      <c r="G94" s="58">
        <v>0</v>
      </c>
      <c r="H94" s="58">
        <v>0</v>
      </c>
      <c r="I94" s="63"/>
      <c r="J94" s="63"/>
    </row>
    <row r="95" spans="1:10" ht="15" customHeight="1" x14ac:dyDescent="0.25">
      <c r="A95" s="10"/>
      <c r="B95" s="10"/>
      <c r="C95" s="11" t="s">
        <v>43</v>
      </c>
      <c r="D95" s="15" t="s">
        <v>44</v>
      </c>
      <c r="E95" s="66">
        <v>0</v>
      </c>
      <c r="F95" s="58">
        <v>0</v>
      </c>
      <c r="G95" s="58">
        <v>0</v>
      </c>
      <c r="H95" s="58">
        <v>0</v>
      </c>
      <c r="I95" s="63"/>
      <c r="J95" s="63"/>
    </row>
    <row r="96" spans="1:10" x14ac:dyDescent="0.25">
      <c r="A96" s="10"/>
      <c r="B96" s="25"/>
      <c r="C96" s="11" t="s">
        <v>53</v>
      </c>
      <c r="D96" s="11" t="s">
        <v>54</v>
      </c>
      <c r="E96" s="72">
        <v>0</v>
      </c>
      <c r="F96" s="58">
        <v>0</v>
      </c>
      <c r="G96" s="58">
        <v>0</v>
      </c>
      <c r="H96" s="58">
        <v>0</v>
      </c>
      <c r="I96" s="63"/>
      <c r="J96" s="63"/>
    </row>
    <row r="97" spans="1:10" x14ac:dyDescent="0.25">
      <c r="A97" s="10"/>
      <c r="B97" s="10"/>
      <c r="C97" s="11" t="s">
        <v>237</v>
      </c>
      <c r="D97" s="11" t="s">
        <v>40</v>
      </c>
      <c r="E97" s="72">
        <f>'POSEBNI DIO'!E32+'POSEBNI DIO'!E102</f>
        <v>0</v>
      </c>
      <c r="F97" s="72">
        <f>'POSEBNI DIO'!F32+'POSEBNI DIO'!F102</f>
        <v>40012.39</v>
      </c>
      <c r="G97" s="72">
        <f>'POSEBNI DIO'!G32+'POSEBNI DIO'!G102</f>
        <v>0</v>
      </c>
      <c r="H97" s="72">
        <f>'POSEBNI DIO'!H32+'POSEBNI DIO'!H102</f>
        <v>0</v>
      </c>
      <c r="I97" s="63"/>
      <c r="J97" s="63" t="e">
        <f t="shared" si="13"/>
        <v>#DIV/0!</v>
      </c>
    </row>
    <row r="98" spans="1:10" x14ac:dyDescent="0.25">
      <c r="A98" s="10"/>
      <c r="B98" s="25"/>
      <c r="C98" s="11" t="s">
        <v>239</v>
      </c>
      <c r="D98" s="11" t="s">
        <v>217</v>
      </c>
      <c r="E98" s="72">
        <v>0</v>
      </c>
      <c r="F98" s="58">
        <v>0</v>
      </c>
      <c r="G98" s="58">
        <f>'POSEBNI DIO'!G35</f>
        <v>40012.39</v>
      </c>
      <c r="H98" s="58">
        <v>0</v>
      </c>
      <c r="I98" s="63"/>
      <c r="J98" s="63"/>
    </row>
    <row r="99" spans="1:10" s="36" customFormat="1" x14ac:dyDescent="0.25">
      <c r="A99" s="11"/>
      <c r="B99" s="16"/>
      <c r="C99" s="16" t="s">
        <v>48</v>
      </c>
      <c r="D99" s="16" t="s">
        <v>49</v>
      </c>
      <c r="E99" s="65">
        <v>0</v>
      </c>
      <c r="F99" s="71">
        <v>0</v>
      </c>
      <c r="G99" s="71">
        <v>0</v>
      </c>
      <c r="H99" s="71">
        <v>0</v>
      </c>
      <c r="I99" s="63"/>
      <c r="J99" s="63"/>
    </row>
    <row r="100" spans="1:10" x14ac:dyDescent="0.25">
      <c r="A100" s="14"/>
      <c r="B100" s="14"/>
      <c r="C100" s="11" t="s">
        <v>51</v>
      </c>
      <c r="D100" s="11" t="s">
        <v>52</v>
      </c>
      <c r="E100" s="72">
        <v>0</v>
      </c>
      <c r="F100" s="58">
        <v>0</v>
      </c>
      <c r="G100" s="58">
        <v>0</v>
      </c>
      <c r="H100" s="58">
        <v>0</v>
      </c>
      <c r="I100" s="63"/>
      <c r="J100" s="63"/>
    </row>
    <row r="101" spans="1:10" x14ac:dyDescent="0.25">
      <c r="A101" s="10"/>
      <c r="B101" s="10">
        <v>38</v>
      </c>
      <c r="C101" s="11"/>
      <c r="D101" s="10" t="s">
        <v>58</v>
      </c>
      <c r="E101" s="74">
        <f>E102+E103+E104+E105+E106+E107+E108+E109+E110</f>
        <v>1251.25</v>
      </c>
      <c r="F101" s="74">
        <f t="shared" ref="F101:G101" si="18">F102+F103+F104+F105+F106+F107+F108+F109+F110</f>
        <v>1251</v>
      </c>
      <c r="G101" s="74">
        <f t="shared" si="18"/>
        <v>1251</v>
      </c>
      <c r="H101" s="74">
        <f t="shared" ref="H101" si="19">H102+H103+H104+H105+H106+H107+H108+H109+H110</f>
        <v>1251</v>
      </c>
      <c r="I101" s="63">
        <f t="shared" si="15"/>
        <v>99.980019980019989</v>
      </c>
      <c r="J101" s="63">
        <f t="shared" si="13"/>
        <v>100</v>
      </c>
    </row>
    <row r="102" spans="1:10" x14ac:dyDescent="0.25">
      <c r="A102" s="10"/>
      <c r="B102" s="10"/>
      <c r="C102" s="11" t="s">
        <v>50</v>
      </c>
      <c r="D102" s="11" t="s">
        <v>13</v>
      </c>
      <c r="E102" s="72">
        <v>0</v>
      </c>
      <c r="F102" s="72">
        <v>0</v>
      </c>
      <c r="G102" s="72">
        <v>0</v>
      </c>
      <c r="H102" s="72">
        <v>0</v>
      </c>
      <c r="I102" s="63"/>
      <c r="J102" s="63"/>
    </row>
    <row r="103" spans="1:10" x14ac:dyDescent="0.25">
      <c r="A103" s="10"/>
      <c r="B103" s="10"/>
      <c r="C103" s="16" t="s">
        <v>46</v>
      </c>
      <c r="D103" s="16" t="s">
        <v>47</v>
      </c>
      <c r="E103" s="65">
        <f>'POSEBNI DIO'!E77</f>
        <v>0.25</v>
      </c>
      <c r="F103" s="65">
        <f>'POSEBNI DIO'!F77</f>
        <v>0</v>
      </c>
      <c r="G103" s="65">
        <f>'POSEBNI DIO'!G77</f>
        <v>0</v>
      </c>
      <c r="H103" s="148">
        <f>'POSEBNI DIO'!H77</f>
        <v>0</v>
      </c>
      <c r="I103" s="63">
        <f t="shared" si="15"/>
        <v>0</v>
      </c>
      <c r="J103" s="63"/>
    </row>
    <row r="104" spans="1:10" x14ac:dyDescent="0.25">
      <c r="A104" s="14"/>
      <c r="B104" s="14"/>
      <c r="C104" s="11" t="s">
        <v>55</v>
      </c>
      <c r="D104" s="11" t="s">
        <v>56</v>
      </c>
      <c r="E104" s="72">
        <v>0</v>
      </c>
      <c r="F104" s="72">
        <v>0</v>
      </c>
      <c r="G104" s="72">
        <v>0</v>
      </c>
      <c r="H104" s="72">
        <v>0</v>
      </c>
      <c r="I104" s="63"/>
      <c r="J104" s="63"/>
    </row>
    <row r="105" spans="1:10" ht="15" customHeight="1" x14ac:dyDescent="0.25">
      <c r="A105" s="10"/>
      <c r="B105" s="10"/>
      <c r="C105" s="11" t="s">
        <v>43</v>
      </c>
      <c r="D105" s="15" t="s">
        <v>44</v>
      </c>
      <c r="E105" s="66">
        <f>'POSEBNI DIO'!E96</f>
        <v>0</v>
      </c>
      <c r="F105" s="66">
        <f>'POSEBNI DIO'!F96</f>
        <v>0</v>
      </c>
      <c r="G105" s="66">
        <f>'POSEBNI DIO'!G96</f>
        <v>0</v>
      </c>
      <c r="H105" s="66">
        <f>'POSEBNI DIO'!H96</f>
        <v>0</v>
      </c>
      <c r="I105" s="63"/>
      <c r="J105" s="63"/>
    </row>
    <row r="106" spans="1:10" x14ac:dyDescent="0.25">
      <c r="A106" s="10"/>
      <c r="B106" s="25"/>
      <c r="C106" s="11" t="s">
        <v>53</v>
      </c>
      <c r="D106" s="11" t="s">
        <v>54</v>
      </c>
      <c r="E106" s="72">
        <v>0</v>
      </c>
      <c r="F106" s="72">
        <v>0</v>
      </c>
      <c r="G106" s="72">
        <v>0</v>
      </c>
      <c r="H106" s="72">
        <v>0</v>
      </c>
      <c r="I106" s="63"/>
      <c r="J106" s="63"/>
    </row>
    <row r="107" spans="1:10" x14ac:dyDescent="0.25">
      <c r="A107" s="10"/>
      <c r="B107" s="10"/>
      <c r="C107" s="11" t="s">
        <v>237</v>
      </c>
      <c r="D107" s="11" t="s">
        <v>40</v>
      </c>
      <c r="E107" s="72">
        <f>'POSEBNI DIO'!E75</f>
        <v>1251</v>
      </c>
      <c r="F107" s="72">
        <f>'POSEBNI DIO'!F75</f>
        <v>1251</v>
      </c>
      <c r="G107" s="72">
        <f>'POSEBNI DIO'!G75</f>
        <v>1251</v>
      </c>
      <c r="H107" s="72">
        <f>'POSEBNI DIO'!H75</f>
        <v>1251</v>
      </c>
      <c r="I107" s="63">
        <f t="shared" si="15"/>
        <v>100</v>
      </c>
      <c r="J107" s="63">
        <f t="shared" si="13"/>
        <v>100</v>
      </c>
    </row>
    <row r="108" spans="1:10" x14ac:dyDescent="0.25">
      <c r="A108" s="10"/>
      <c r="B108" s="25"/>
      <c r="C108" s="11" t="s">
        <v>41</v>
      </c>
      <c r="D108" s="11" t="s">
        <v>42</v>
      </c>
      <c r="E108" s="72">
        <v>0</v>
      </c>
      <c r="F108" s="72">
        <v>0</v>
      </c>
      <c r="G108" s="72">
        <v>0</v>
      </c>
      <c r="H108" s="72">
        <v>0</v>
      </c>
      <c r="I108" s="63"/>
      <c r="J108" s="63"/>
    </row>
    <row r="109" spans="1:10" s="36" customFormat="1" x14ac:dyDescent="0.25">
      <c r="A109" s="11"/>
      <c r="B109" s="16"/>
      <c r="C109" s="16" t="s">
        <v>48</v>
      </c>
      <c r="D109" s="16" t="s">
        <v>49</v>
      </c>
      <c r="E109" s="65">
        <v>0</v>
      </c>
      <c r="F109" s="65">
        <v>0</v>
      </c>
      <c r="G109" s="65">
        <v>0</v>
      </c>
      <c r="H109" s="65">
        <v>0</v>
      </c>
      <c r="I109" s="63"/>
      <c r="J109" s="63"/>
    </row>
    <row r="110" spans="1:10" x14ac:dyDescent="0.25">
      <c r="A110" s="14"/>
      <c r="B110" s="14"/>
      <c r="C110" s="11" t="s">
        <v>51</v>
      </c>
      <c r="D110" s="11" t="s">
        <v>52</v>
      </c>
      <c r="E110" s="72">
        <v>0</v>
      </c>
      <c r="F110" s="72">
        <v>0</v>
      </c>
      <c r="G110" s="72">
        <v>0</v>
      </c>
      <c r="H110" s="72">
        <v>0</v>
      </c>
      <c r="I110" s="63"/>
      <c r="J110" s="63"/>
    </row>
    <row r="111" spans="1:10" x14ac:dyDescent="0.25">
      <c r="A111" s="12">
        <v>4</v>
      </c>
      <c r="B111" s="13"/>
      <c r="C111" s="13"/>
      <c r="D111" s="23" t="s">
        <v>19</v>
      </c>
      <c r="E111" s="75">
        <f>E112+E123</f>
        <v>21393.71</v>
      </c>
      <c r="F111" s="75">
        <f t="shared" ref="F111" si="20">F112+F123</f>
        <v>58890.879999999997</v>
      </c>
      <c r="G111" s="75">
        <f>G112+G123</f>
        <v>194470.88</v>
      </c>
      <c r="H111" s="75">
        <f>H112+H123</f>
        <v>610.44000000000005</v>
      </c>
      <c r="I111" s="63">
        <f t="shared" si="15"/>
        <v>2.8533620395901416</v>
      </c>
      <c r="J111" s="63">
        <f t="shared" si="13"/>
        <v>0.31389789566437915</v>
      </c>
    </row>
    <row r="112" spans="1:10" x14ac:dyDescent="0.25">
      <c r="A112" s="14"/>
      <c r="B112" s="14">
        <v>42</v>
      </c>
      <c r="C112" s="14"/>
      <c r="D112" s="24" t="s">
        <v>37</v>
      </c>
      <c r="E112" s="63">
        <f>E113+E114+E115+E116+E117+E118+E119+E120+E121+E122</f>
        <v>2393.71</v>
      </c>
      <c r="F112" s="63">
        <f>SUM(F113:F122)</f>
        <v>58890.879999999997</v>
      </c>
      <c r="G112" s="63">
        <f>SUM(G113:G122)</f>
        <v>66220.88</v>
      </c>
      <c r="H112" s="63">
        <f>SUM(H113:H122)</f>
        <v>610.44000000000005</v>
      </c>
      <c r="I112" s="63">
        <f t="shared" si="15"/>
        <v>25.501836062012529</v>
      </c>
      <c r="J112" s="63">
        <f t="shared" si="13"/>
        <v>0.92182405307812287</v>
      </c>
    </row>
    <row r="113" spans="1:10" x14ac:dyDescent="0.25">
      <c r="A113" s="10"/>
      <c r="B113" s="10"/>
      <c r="C113" s="11" t="s">
        <v>50</v>
      </c>
      <c r="D113" s="11" t="s">
        <v>13</v>
      </c>
      <c r="E113" s="73">
        <v>0</v>
      </c>
      <c r="F113" s="73">
        <v>0</v>
      </c>
      <c r="G113" s="73">
        <f>'POSEBNI DIO'!G39</f>
        <v>1800</v>
      </c>
      <c r="H113" s="73">
        <v>0</v>
      </c>
      <c r="I113" s="63"/>
      <c r="J113" s="63"/>
    </row>
    <row r="114" spans="1:10" x14ac:dyDescent="0.25">
      <c r="A114" s="10"/>
      <c r="B114" s="10"/>
      <c r="C114" s="16" t="s">
        <v>46</v>
      </c>
      <c r="D114" s="16" t="s">
        <v>47</v>
      </c>
      <c r="E114" s="64">
        <f>'POSEBNI DIO'!E115</f>
        <v>0</v>
      </c>
      <c r="F114" s="64">
        <f>'POSEBNI DIO'!F115</f>
        <v>2000</v>
      </c>
      <c r="G114" s="64">
        <f>'POSEBNI DIO'!G115</f>
        <v>4530</v>
      </c>
      <c r="H114" s="64">
        <f>'POSEBNI DIO'!H115</f>
        <v>610.44000000000005</v>
      </c>
      <c r="I114" s="63"/>
      <c r="J114" s="63">
        <f t="shared" ref="J114:J130" si="21">H114/G114*100</f>
        <v>13.475496688741723</v>
      </c>
    </row>
    <row r="115" spans="1:10" x14ac:dyDescent="0.25">
      <c r="A115" s="10"/>
      <c r="B115" s="10"/>
      <c r="C115" s="109" t="s">
        <v>46</v>
      </c>
      <c r="D115" s="16" t="s">
        <v>166</v>
      </c>
      <c r="E115" s="64">
        <f>'POSEBNI DIO'!E120</f>
        <v>431.21</v>
      </c>
      <c r="F115" s="64">
        <f>'POSEBNI DIO'!F120</f>
        <v>0</v>
      </c>
      <c r="G115" s="64">
        <f>'POSEBNI DIO'!G120</f>
        <v>3000</v>
      </c>
      <c r="H115" s="64">
        <f>'POSEBNI DIO'!H120</f>
        <v>0</v>
      </c>
      <c r="I115" s="63">
        <f t="shared" si="15"/>
        <v>0</v>
      </c>
      <c r="J115" s="63">
        <f t="shared" si="21"/>
        <v>0</v>
      </c>
    </row>
    <row r="116" spans="1:10" x14ac:dyDescent="0.25">
      <c r="A116" s="14"/>
      <c r="B116" s="14"/>
      <c r="C116" s="11" t="s">
        <v>55</v>
      </c>
      <c r="D116" s="11" t="s">
        <v>56</v>
      </c>
      <c r="E116" s="73">
        <f>'POSEBNI DIO'!E125</f>
        <v>1962.5</v>
      </c>
      <c r="F116" s="73">
        <f>'POSEBNI DIO'!F125</f>
        <v>0</v>
      </c>
      <c r="G116" s="73">
        <f>'POSEBNI DIO'!G125</f>
        <v>0</v>
      </c>
      <c r="H116" s="73">
        <f>'POSEBNI DIO'!H125</f>
        <v>0</v>
      </c>
      <c r="I116" s="63"/>
      <c r="J116" s="63" t="e">
        <f t="shared" si="21"/>
        <v>#DIV/0!</v>
      </c>
    </row>
    <row r="117" spans="1:10" ht="15" customHeight="1" x14ac:dyDescent="0.25">
      <c r="A117" s="10"/>
      <c r="B117" s="10"/>
      <c r="C117" s="11" t="s">
        <v>43</v>
      </c>
      <c r="D117" s="15" t="s">
        <v>44</v>
      </c>
      <c r="E117" s="77">
        <v>0</v>
      </c>
      <c r="F117" s="58">
        <v>0</v>
      </c>
      <c r="G117" s="58">
        <v>0</v>
      </c>
      <c r="H117" s="58">
        <v>0</v>
      </c>
      <c r="I117" s="63"/>
      <c r="J117" s="63"/>
    </row>
    <row r="118" spans="1:10" x14ac:dyDescent="0.25">
      <c r="A118" s="10"/>
      <c r="B118" s="25"/>
      <c r="C118" s="11" t="s">
        <v>53</v>
      </c>
      <c r="D118" s="11" t="s">
        <v>54</v>
      </c>
      <c r="E118" s="73">
        <v>0</v>
      </c>
      <c r="F118" s="58">
        <v>0</v>
      </c>
      <c r="G118" s="58">
        <v>0</v>
      </c>
      <c r="H118" s="58">
        <v>0</v>
      </c>
      <c r="I118" s="63"/>
      <c r="J118" s="63"/>
    </row>
    <row r="119" spans="1:10" x14ac:dyDescent="0.25">
      <c r="A119" s="10"/>
      <c r="B119" s="10"/>
      <c r="C119" s="11" t="s">
        <v>237</v>
      </c>
      <c r="D119" s="11" t="s">
        <v>40</v>
      </c>
      <c r="E119" s="73">
        <f>'POSEBNI DIO'!E33</f>
        <v>0</v>
      </c>
      <c r="F119" s="73">
        <f>'POSEBNI DIO'!F33</f>
        <v>56890.879999999997</v>
      </c>
      <c r="G119" s="73">
        <f>'POSEBNI DIO'!G33</f>
        <v>56890.879999999997</v>
      </c>
      <c r="H119" s="73">
        <f>'POSEBNI DIO'!H33</f>
        <v>0</v>
      </c>
      <c r="I119" s="63"/>
      <c r="J119" s="63">
        <f t="shared" si="21"/>
        <v>0</v>
      </c>
    </row>
    <row r="120" spans="1:10" x14ac:dyDescent="0.25">
      <c r="A120" s="10"/>
      <c r="B120" s="25"/>
      <c r="C120" s="11" t="s">
        <v>41</v>
      </c>
      <c r="D120" s="11" t="s">
        <v>42</v>
      </c>
      <c r="E120" s="73">
        <v>0</v>
      </c>
      <c r="F120" s="73">
        <v>0</v>
      </c>
      <c r="G120" s="73">
        <v>0</v>
      </c>
      <c r="H120" s="73">
        <v>0</v>
      </c>
      <c r="I120" s="63"/>
      <c r="J120" s="63"/>
    </row>
    <row r="121" spans="1:10" s="36" customFormat="1" x14ac:dyDescent="0.25">
      <c r="A121" s="11"/>
      <c r="B121" s="16"/>
      <c r="C121" s="16" t="s">
        <v>48</v>
      </c>
      <c r="D121" s="16" t="s">
        <v>49</v>
      </c>
      <c r="E121" s="64">
        <v>0</v>
      </c>
      <c r="F121" s="64">
        <v>0</v>
      </c>
      <c r="G121" s="64">
        <v>0</v>
      </c>
      <c r="H121" s="64">
        <v>0</v>
      </c>
      <c r="I121" s="63"/>
      <c r="J121" s="63"/>
    </row>
    <row r="122" spans="1:10" s="36" customFormat="1" x14ac:dyDescent="0.25">
      <c r="A122" s="11"/>
      <c r="B122" s="16"/>
      <c r="C122" s="16" t="s">
        <v>51</v>
      </c>
      <c r="D122" s="16" t="s">
        <v>52</v>
      </c>
      <c r="E122" s="64">
        <v>0</v>
      </c>
      <c r="F122" s="64">
        <v>0</v>
      </c>
      <c r="G122" s="64">
        <v>0</v>
      </c>
      <c r="H122" s="64">
        <v>0</v>
      </c>
      <c r="I122" s="63"/>
      <c r="J122" s="63"/>
    </row>
    <row r="123" spans="1:10" s="36" customFormat="1" x14ac:dyDescent="0.25">
      <c r="A123" s="11"/>
      <c r="B123" s="16">
        <v>45</v>
      </c>
      <c r="C123" s="16"/>
      <c r="D123" s="14" t="s">
        <v>179</v>
      </c>
      <c r="E123" s="63">
        <f>SUM(E124:E128)</f>
        <v>19000</v>
      </c>
      <c r="F123" s="63">
        <f>SUM(F124:F128)</f>
        <v>0</v>
      </c>
      <c r="G123" s="63">
        <f>SUM(G124:G128)</f>
        <v>128250</v>
      </c>
      <c r="H123" s="63">
        <f>SUM(H124:H128)</f>
        <v>0</v>
      </c>
      <c r="I123" s="63">
        <f t="shared" ref="I123:I130" si="22">(H123/E123)*100</f>
        <v>0</v>
      </c>
      <c r="J123" s="63">
        <f t="shared" si="21"/>
        <v>0</v>
      </c>
    </row>
    <row r="124" spans="1:10" s="36" customFormat="1" x14ac:dyDescent="0.25">
      <c r="A124" s="11"/>
      <c r="B124" s="16"/>
      <c r="C124" s="16" t="s">
        <v>50</v>
      </c>
      <c r="D124" s="16" t="s">
        <v>13</v>
      </c>
      <c r="E124" s="64">
        <v>0</v>
      </c>
      <c r="F124" s="64">
        <v>0</v>
      </c>
      <c r="G124" s="64">
        <f>'POSEBNI DIO'!G130</f>
        <v>33250</v>
      </c>
      <c r="H124" s="64">
        <v>0</v>
      </c>
      <c r="I124" s="63"/>
      <c r="J124" s="63"/>
    </row>
    <row r="125" spans="1:10" s="36" customFormat="1" x14ac:dyDescent="0.25">
      <c r="A125" s="11"/>
      <c r="B125" s="16"/>
      <c r="C125" s="16" t="s">
        <v>50</v>
      </c>
      <c r="D125" s="16" t="s">
        <v>206</v>
      </c>
      <c r="E125" s="64">
        <f>'POSEBNI DIO'!E42</f>
        <v>19000</v>
      </c>
      <c r="F125" s="64">
        <f>'POSEBNI DIO'!F42</f>
        <v>0</v>
      </c>
      <c r="G125" s="64">
        <v>0</v>
      </c>
      <c r="H125" s="64">
        <v>0</v>
      </c>
      <c r="I125" s="63"/>
      <c r="J125" s="63" t="e">
        <f t="shared" si="21"/>
        <v>#DIV/0!</v>
      </c>
    </row>
    <row r="126" spans="1:10" s="36" customFormat="1" x14ac:dyDescent="0.25">
      <c r="A126" s="11"/>
      <c r="B126" s="16"/>
      <c r="C126" s="16" t="s">
        <v>55</v>
      </c>
      <c r="D126" s="16" t="s">
        <v>56</v>
      </c>
      <c r="E126" s="64">
        <v>0</v>
      </c>
      <c r="F126" s="64">
        <f>'POSEBNI DIO'!F125</f>
        <v>0</v>
      </c>
      <c r="G126" s="64">
        <v>0</v>
      </c>
      <c r="H126" s="64">
        <v>0</v>
      </c>
      <c r="I126" s="63"/>
      <c r="J126" s="63"/>
    </row>
    <row r="127" spans="1:10" s="36" customFormat="1" ht="25.5" x14ac:dyDescent="0.25">
      <c r="A127" s="11"/>
      <c r="B127" s="16"/>
      <c r="C127" s="16" t="s">
        <v>240</v>
      </c>
      <c r="D127" s="16" t="s">
        <v>185</v>
      </c>
      <c r="E127" s="64">
        <v>0</v>
      </c>
      <c r="F127" s="64">
        <v>0</v>
      </c>
      <c r="G127" s="64">
        <f>'POSEBNI DIO'!G42</f>
        <v>95000</v>
      </c>
      <c r="H127" s="64">
        <v>0</v>
      </c>
      <c r="I127" s="63" t="e">
        <f t="shared" si="22"/>
        <v>#DIV/0!</v>
      </c>
      <c r="J127" s="63"/>
    </row>
    <row r="128" spans="1:10" s="36" customFormat="1" x14ac:dyDescent="0.25">
      <c r="A128" s="11"/>
      <c r="B128" s="16"/>
      <c r="C128" s="16" t="s">
        <v>39</v>
      </c>
      <c r="D128" s="16" t="s">
        <v>182</v>
      </c>
      <c r="E128" s="64">
        <f>'POSEBNI DIO'!E130</f>
        <v>0</v>
      </c>
      <c r="F128" s="64">
        <f>'POSEBNI DIO'!F130</f>
        <v>0</v>
      </c>
      <c r="G128" s="64">
        <v>0</v>
      </c>
      <c r="H128" s="64">
        <f>'POSEBNI DIO'!H130</f>
        <v>0</v>
      </c>
      <c r="I128" s="63"/>
      <c r="J128" s="63" t="e">
        <f t="shared" si="21"/>
        <v>#DIV/0!</v>
      </c>
    </row>
    <row r="129" spans="1:10" s="36" customFormat="1" x14ac:dyDescent="0.25">
      <c r="A129" s="11"/>
      <c r="B129" s="16"/>
      <c r="C129" s="16"/>
      <c r="D129" s="16"/>
      <c r="E129" s="64"/>
      <c r="F129" s="64"/>
      <c r="G129" s="64"/>
      <c r="H129" s="64"/>
      <c r="I129" s="63"/>
      <c r="J129" s="63"/>
    </row>
    <row r="130" spans="1:10" ht="29.25" customHeight="1" x14ac:dyDescent="0.25">
      <c r="A130" s="211" t="s">
        <v>160</v>
      </c>
      <c r="B130" s="211"/>
      <c r="C130" s="211"/>
      <c r="D130" s="211"/>
      <c r="E130" s="76">
        <f>E111+E46</f>
        <v>1490712.3299999996</v>
      </c>
      <c r="F130" s="76">
        <f t="shared" ref="F130:H130" si="23">F111+F46</f>
        <v>3527167.33</v>
      </c>
      <c r="G130" s="76">
        <f t="shared" si="23"/>
        <v>3851194.8899999997</v>
      </c>
      <c r="H130" s="76">
        <f t="shared" si="23"/>
        <v>1427300.7999999998</v>
      </c>
      <c r="I130" s="63">
        <f t="shared" si="22"/>
        <v>95.746226235346171</v>
      </c>
      <c r="J130" s="63">
        <f t="shared" si="21"/>
        <v>37.061245685231995</v>
      </c>
    </row>
  </sheetData>
  <mergeCells count="12">
    <mergeCell ref="A130:D130"/>
    <mergeCell ref="C12:D12"/>
    <mergeCell ref="C24:D24"/>
    <mergeCell ref="C17:D17"/>
    <mergeCell ref="C20:D20"/>
    <mergeCell ref="A45:C45"/>
    <mergeCell ref="A1:J1"/>
    <mergeCell ref="A7:J7"/>
    <mergeCell ref="A5:J5"/>
    <mergeCell ref="A3:J3"/>
    <mergeCell ref="A42:J42"/>
    <mergeCell ref="A10:C10"/>
  </mergeCells>
  <pageMargins left="0.25" right="0.25" top="0.75" bottom="0.75" header="0.3" footer="0.3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9"/>
  <sheetViews>
    <sheetView workbookViewId="0">
      <selection activeCell="E41" sqref="E41"/>
    </sheetView>
  </sheetViews>
  <sheetFormatPr defaultRowHeight="15" x14ac:dyDescent="0.25"/>
  <cols>
    <col min="1" max="1" width="37.7109375" style="39" customWidth="1"/>
    <col min="2" max="2" width="25.140625" style="39" customWidth="1"/>
    <col min="3" max="3" width="25.28515625" customWidth="1"/>
    <col min="4" max="4" width="24" customWidth="1"/>
    <col min="5" max="5" width="22.140625" customWidth="1"/>
    <col min="6" max="6" width="10.85546875" customWidth="1"/>
    <col min="7" max="7" width="10.7109375" customWidth="1"/>
  </cols>
  <sheetData>
    <row r="1" spans="1:10" ht="42" customHeight="1" x14ac:dyDescent="0.25">
      <c r="A1" s="181" t="s">
        <v>233</v>
      </c>
      <c r="B1" s="181"/>
      <c r="C1" s="181"/>
      <c r="D1" s="181"/>
      <c r="E1" s="181"/>
      <c r="F1" s="181"/>
      <c r="G1" s="181"/>
      <c r="H1" s="38"/>
      <c r="I1" s="38"/>
      <c r="J1" s="22"/>
    </row>
    <row r="2" spans="1:10" ht="18" customHeight="1" x14ac:dyDescent="0.25">
      <c r="A2" s="38"/>
      <c r="B2" s="38"/>
      <c r="C2" s="4"/>
      <c r="D2" s="4"/>
      <c r="E2" s="22"/>
      <c r="F2" s="22"/>
      <c r="G2" s="22"/>
    </row>
    <row r="3" spans="1:10" ht="15.75" x14ac:dyDescent="0.25">
      <c r="A3" s="181" t="s">
        <v>27</v>
      </c>
      <c r="B3" s="181"/>
      <c r="C3" s="181"/>
      <c r="D3" s="181"/>
      <c r="E3" s="181"/>
      <c r="F3" s="181"/>
      <c r="G3" s="181"/>
    </row>
    <row r="4" spans="1:10" ht="18" x14ac:dyDescent="0.25">
      <c r="A4" s="38"/>
      <c r="B4" s="38"/>
      <c r="C4" s="4"/>
      <c r="D4" s="4"/>
      <c r="E4" s="5"/>
      <c r="F4" s="5"/>
      <c r="G4" s="5"/>
    </row>
    <row r="5" spans="1:10" ht="18" customHeight="1" x14ac:dyDescent="0.25">
      <c r="A5" s="181" t="s">
        <v>8</v>
      </c>
      <c r="B5" s="181"/>
      <c r="C5" s="181"/>
      <c r="D5" s="181"/>
      <c r="E5" s="181"/>
      <c r="F5" s="181"/>
      <c r="G5" s="181"/>
    </row>
    <row r="6" spans="1:10" ht="18" x14ac:dyDescent="0.25">
      <c r="A6" s="38"/>
      <c r="B6" s="38"/>
      <c r="C6" s="4"/>
      <c r="D6" s="4"/>
      <c r="E6" s="5"/>
      <c r="F6" s="5"/>
      <c r="G6" s="5"/>
    </row>
    <row r="7" spans="1:10" ht="15.75" customHeight="1" x14ac:dyDescent="0.25">
      <c r="A7" s="181" t="s">
        <v>20</v>
      </c>
      <c r="B7" s="181"/>
      <c r="C7" s="181"/>
      <c r="D7" s="181"/>
      <c r="E7" s="181"/>
      <c r="F7" s="181"/>
      <c r="G7" s="181"/>
    </row>
    <row r="8" spans="1:10" ht="18" x14ac:dyDescent="0.25">
      <c r="A8" s="38"/>
      <c r="B8" s="38"/>
      <c r="C8" s="4"/>
      <c r="D8" s="4"/>
      <c r="E8" s="5"/>
      <c r="F8" s="5"/>
      <c r="G8" s="5"/>
    </row>
    <row r="9" spans="1:10" ht="25.5" x14ac:dyDescent="0.25">
      <c r="A9" s="18" t="s">
        <v>21</v>
      </c>
      <c r="B9" s="114" t="s">
        <v>193</v>
      </c>
      <c r="C9" s="18" t="s">
        <v>212</v>
      </c>
      <c r="D9" s="18" t="s">
        <v>213</v>
      </c>
      <c r="E9" s="18" t="s">
        <v>211</v>
      </c>
      <c r="F9" s="18" t="s">
        <v>191</v>
      </c>
      <c r="G9" s="18" t="s">
        <v>191</v>
      </c>
    </row>
    <row r="10" spans="1:10" x14ac:dyDescent="0.25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 t="s">
        <v>202</v>
      </c>
      <c r="G10" s="18" t="s">
        <v>203</v>
      </c>
    </row>
    <row r="11" spans="1:10" ht="15.75" customHeight="1" x14ac:dyDescent="0.25">
      <c r="A11" s="9" t="s">
        <v>22</v>
      </c>
      <c r="B11" s="63">
        <f>B40</f>
        <v>1490712.33</v>
      </c>
      <c r="C11" s="63">
        <f t="shared" ref="C11:E11" si="0">C40</f>
        <v>3527167.3299999996</v>
      </c>
      <c r="D11" s="63">
        <f t="shared" si="0"/>
        <v>3851194.8899999997</v>
      </c>
      <c r="E11" s="63">
        <f t="shared" si="0"/>
        <v>1427300.7999999998</v>
      </c>
      <c r="F11" s="63">
        <f>(E11/B11)*100</f>
        <v>95.746226235346143</v>
      </c>
      <c r="G11" s="63">
        <f>(E11/D11)*100</f>
        <v>37.061245685231995</v>
      </c>
    </row>
    <row r="12" spans="1:10" ht="15.75" customHeight="1" x14ac:dyDescent="0.25">
      <c r="A12" s="40" t="s">
        <v>62</v>
      </c>
      <c r="B12" s="40"/>
      <c r="C12" s="8"/>
      <c r="D12" s="8"/>
      <c r="E12" s="8"/>
      <c r="F12" s="8"/>
      <c r="G12" s="8"/>
    </row>
    <row r="13" spans="1:10" s="36" customFormat="1" x14ac:dyDescent="0.25">
      <c r="A13" s="41" t="s">
        <v>63</v>
      </c>
      <c r="B13" s="41"/>
      <c r="C13" s="35"/>
      <c r="D13" s="35"/>
      <c r="E13" s="35"/>
      <c r="F13" s="35"/>
      <c r="G13" s="35"/>
    </row>
    <row r="14" spans="1:10" s="36" customFormat="1" x14ac:dyDescent="0.25">
      <c r="A14" s="41" t="s">
        <v>64</v>
      </c>
      <c r="B14" s="41"/>
      <c r="C14" s="35"/>
      <c r="D14" s="35"/>
      <c r="E14" s="35"/>
      <c r="F14" s="35"/>
      <c r="G14" s="35"/>
    </row>
    <row r="15" spans="1:10" s="36" customFormat="1" x14ac:dyDescent="0.25">
      <c r="A15" s="41" t="s">
        <v>65</v>
      </c>
      <c r="B15" s="41"/>
      <c r="C15" s="35"/>
      <c r="D15" s="35"/>
      <c r="E15" s="35"/>
      <c r="F15" s="35"/>
      <c r="G15" s="35"/>
    </row>
    <row r="16" spans="1:10" s="36" customFormat="1" x14ac:dyDescent="0.25">
      <c r="A16" s="41" t="s">
        <v>66</v>
      </c>
      <c r="B16" s="41"/>
      <c r="C16" s="35"/>
      <c r="D16" s="35"/>
      <c r="E16" s="35"/>
      <c r="F16" s="35"/>
      <c r="G16" s="35"/>
    </row>
    <row r="17" spans="1:7" s="36" customFormat="1" x14ac:dyDescent="0.25">
      <c r="A17" s="41" t="s">
        <v>67</v>
      </c>
      <c r="B17" s="41"/>
      <c r="C17" s="42"/>
      <c r="D17" s="42"/>
      <c r="E17" s="42"/>
      <c r="F17" s="42"/>
      <c r="G17" s="42"/>
    </row>
    <row r="18" spans="1:7" s="36" customFormat="1" ht="25.5" x14ac:dyDescent="0.25">
      <c r="A18" s="41" t="s">
        <v>68</v>
      </c>
      <c r="B18" s="41"/>
      <c r="C18" s="42"/>
      <c r="D18" s="42"/>
      <c r="E18" s="42"/>
      <c r="F18" s="42"/>
      <c r="G18" s="42"/>
    </row>
    <row r="19" spans="1:7" ht="25.5" x14ac:dyDescent="0.25">
      <c r="A19" s="40" t="s">
        <v>69</v>
      </c>
      <c r="B19" s="40"/>
      <c r="C19" s="43"/>
      <c r="D19" s="43"/>
      <c r="E19" s="43"/>
      <c r="F19" s="43"/>
      <c r="G19" s="43"/>
    </row>
    <row r="20" spans="1:7" s="36" customFormat="1" x14ac:dyDescent="0.25">
      <c r="A20" s="41" t="s">
        <v>70</v>
      </c>
      <c r="B20" s="41"/>
      <c r="C20" s="42"/>
      <c r="D20" s="42"/>
      <c r="E20" s="42"/>
      <c r="F20" s="42"/>
      <c r="G20" s="42"/>
    </row>
    <row r="21" spans="1:7" s="36" customFormat="1" x14ac:dyDescent="0.25">
      <c r="A21" s="41" t="s">
        <v>71</v>
      </c>
      <c r="B21" s="41"/>
      <c r="C21" s="42"/>
      <c r="D21" s="42"/>
      <c r="E21" s="42"/>
      <c r="F21" s="42"/>
      <c r="G21" s="42"/>
    </row>
    <row r="22" spans="1:7" s="36" customFormat="1" x14ac:dyDescent="0.25">
      <c r="A22" s="41" t="s">
        <v>72</v>
      </c>
      <c r="B22" s="41"/>
      <c r="C22" s="42"/>
      <c r="D22" s="42"/>
      <c r="E22" s="42"/>
      <c r="F22" s="42"/>
      <c r="G22" s="42"/>
    </row>
    <row r="23" spans="1:7" s="36" customFormat="1" x14ac:dyDescent="0.25">
      <c r="A23" s="41" t="s">
        <v>73</v>
      </c>
      <c r="B23" s="41"/>
      <c r="C23" s="42"/>
      <c r="D23" s="42"/>
      <c r="E23" s="42"/>
      <c r="F23" s="42"/>
      <c r="G23" s="42"/>
    </row>
    <row r="24" spans="1:7" s="36" customFormat="1" ht="25.5" x14ac:dyDescent="0.25">
      <c r="A24" s="41" t="s">
        <v>74</v>
      </c>
      <c r="B24" s="41"/>
      <c r="C24" s="42"/>
      <c r="D24" s="42"/>
      <c r="E24" s="42"/>
      <c r="F24" s="42"/>
      <c r="G24" s="42"/>
    </row>
    <row r="25" spans="1:7" s="36" customFormat="1" ht="25.5" x14ac:dyDescent="0.25">
      <c r="A25" s="41" t="s">
        <v>75</v>
      </c>
      <c r="B25" s="41"/>
      <c r="C25" s="42"/>
      <c r="D25" s="42"/>
      <c r="E25" s="42"/>
      <c r="F25" s="42"/>
      <c r="G25" s="42"/>
    </row>
    <row r="26" spans="1:7" x14ac:dyDescent="0.25">
      <c r="A26" s="40" t="s">
        <v>76</v>
      </c>
      <c r="B26" s="40"/>
      <c r="C26" s="43"/>
      <c r="D26" s="43"/>
      <c r="E26" s="43"/>
      <c r="F26" s="43"/>
      <c r="G26" s="43"/>
    </row>
    <row r="27" spans="1:7" s="36" customFormat="1" x14ac:dyDescent="0.25">
      <c r="A27" s="41" t="s">
        <v>77</v>
      </c>
      <c r="B27" s="41"/>
      <c r="C27" s="42"/>
      <c r="D27" s="42"/>
      <c r="E27" s="42"/>
      <c r="F27" s="42"/>
      <c r="G27" s="42"/>
    </row>
    <row r="28" spans="1:7" s="36" customFormat="1" x14ac:dyDescent="0.25">
      <c r="A28" s="41" t="s">
        <v>78</v>
      </c>
      <c r="B28" s="41"/>
      <c r="C28" s="42"/>
      <c r="D28" s="42"/>
      <c r="E28" s="42"/>
      <c r="F28" s="42"/>
      <c r="G28" s="42"/>
    </row>
    <row r="29" spans="1:7" s="36" customFormat="1" x14ac:dyDescent="0.25">
      <c r="A29" s="41" t="s">
        <v>79</v>
      </c>
      <c r="B29" s="41"/>
      <c r="C29" s="42"/>
      <c r="D29" s="42"/>
      <c r="E29" s="42"/>
      <c r="F29" s="42"/>
      <c r="G29" s="42"/>
    </row>
    <row r="30" spans="1:7" s="36" customFormat="1" x14ac:dyDescent="0.25">
      <c r="A30" s="41" t="s">
        <v>80</v>
      </c>
      <c r="B30" s="41"/>
      <c r="C30" s="42"/>
      <c r="D30" s="42"/>
      <c r="E30" s="42"/>
      <c r="F30" s="42"/>
      <c r="G30" s="42"/>
    </row>
    <row r="31" spans="1:7" s="36" customFormat="1" x14ac:dyDescent="0.25">
      <c r="A31" s="41" t="s">
        <v>81</v>
      </c>
      <c r="B31" s="41"/>
      <c r="C31" s="42"/>
      <c r="D31" s="42"/>
      <c r="E31" s="42"/>
      <c r="F31" s="42"/>
      <c r="G31" s="42"/>
    </row>
    <row r="32" spans="1:7" s="36" customFormat="1" ht="25.5" x14ac:dyDescent="0.25">
      <c r="A32" s="41" t="s">
        <v>82</v>
      </c>
      <c r="B32" s="41"/>
      <c r="C32" s="42"/>
      <c r="D32" s="42"/>
      <c r="E32" s="42"/>
      <c r="F32" s="42"/>
      <c r="G32" s="42"/>
    </row>
    <row r="33" spans="1:7" x14ac:dyDescent="0.25">
      <c r="A33" s="40" t="s">
        <v>83</v>
      </c>
      <c r="B33" s="40"/>
      <c r="C33" s="43"/>
      <c r="D33" s="43"/>
      <c r="E33" s="43"/>
      <c r="F33" s="43"/>
      <c r="G33" s="43"/>
    </row>
    <row r="34" spans="1:7" s="36" customFormat="1" x14ac:dyDescent="0.25">
      <c r="A34" s="41" t="s">
        <v>84</v>
      </c>
      <c r="B34" s="41"/>
      <c r="C34" s="42"/>
      <c r="D34" s="42"/>
      <c r="E34" s="42"/>
      <c r="F34" s="42"/>
      <c r="G34" s="42"/>
    </row>
    <row r="35" spans="1:7" s="36" customFormat="1" x14ac:dyDescent="0.25">
      <c r="A35" s="41" t="s">
        <v>85</v>
      </c>
      <c r="B35" s="41"/>
      <c r="C35" s="42"/>
      <c r="D35" s="42"/>
      <c r="E35" s="42"/>
      <c r="F35" s="42"/>
      <c r="G35" s="42"/>
    </row>
    <row r="36" spans="1:7" s="36" customFormat="1" x14ac:dyDescent="0.25">
      <c r="A36" s="41" t="s">
        <v>86</v>
      </c>
      <c r="B36" s="41"/>
      <c r="C36" s="42"/>
      <c r="D36" s="42"/>
      <c r="E36" s="42"/>
      <c r="F36" s="42"/>
      <c r="G36" s="42"/>
    </row>
    <row r="37" spans="1:7" s="36" customFormat="1" x14ac:dyDescent="0.25">
      <c r="A37" s="41" t="s">
        <v>87</v>
      </c>
      <c r="B37" s="41"/>
      <c r="C37" s="42"/>
      <c r="D37" s="42"/>
      <c r="E37" s="42"/>
      <c r="F37" s="42"/>
      <c r="G37" s="42"/>
    </row>
    <row r="38" spans="1:7" s="36" customFormat="1" ht="25.5" x14ac:dyDescent="0.25">
      <c r="A38" s="41" t="s">
        <v>88</v>
      </c>
      <c r="B38" s="41"/>
      <c r="C38" s="42"/>
      <c r="D38" s="42"/>
      <c r="E38" s="42"/>
      <c r="F38" s="42"/>
      <c r="G38" s="42"/>
    </row>
    <row r="39" spans="1:7" s="36" customFormat="1" ht="25.5" x14ac:dyDescent="0.25">
      <c r="A39" s="41" t="s">
        <v>89</v>
      </c>
      <c r="B39" s="41"/>
      <c r="C39" s="42"/>
      <c r="D39" s="42"/>
      <c r="E39" s="42"/>
      <c r="F39" s="42"/>
      <c r="G39" s="42"/>
    </row>
    <row r="40" spans="1:7" x14ac:dyDescent="0.25">
      <c r="A40" s="40" t="s">
        <v>90</v>
      </c>
      <c r="B40" s="96">
        <f>'POSEBNI DIO'!E7</f>
        <v>1490712.33</v>
      </c>
      <c r="C40" s="96">
        <f>'POSEBNI DIO'!F7</f>
        <v>3527167.3299999996</v>
      </c>
      <c r="D40" s="96">
        <f>'POSEBNI DIO'!G7</f>
        <v>3851194.8899999997</v>
      </c>
      <c r="E40" s="96">
        <f>'POSEBNI DIO'!H7</f>
        <v>1427300.7999999998</v>
      </c>
      <c r="F40" s="96">
        <f>(E40/B40)*100</f>
        <v>95.746226235346143</v>
      </c>
      <c r="G40" s="96">
        <f>(E40/D40)*100</f>
        <v>37.061245685231995</v>
      </c>
    </row>
    <row r="41" spans="1:7" s="36" customFormat="1" x14ac:dyDescent="0.25">
      <c r="A41" s="41" t="s">
        <v>91</v>
      </c>
      <c r="B41" s="62">
        <f>B40-B46</f>
        <v>1418368.6500000001</v>
      </c>
      <c r="C41" s="62">
        <f t="shared" ref="C41:E41" si="1">C40-C46</f>
        <v>3395038.4799999995</v>
      </c>
      <c r="D41" s="62">
        <f t="shared" si="1"/>
        <v>3716447.2699999996</v>
      </c>
      <c r="E41" s="62">
        <f t="shared" si="1"/>
        <v>1361515.0799999998</v>
      </c>
      <c r="F41" s="62"/>
      <c r="G41" s="62"/>
    </row>
    <row r="42" spans="1:7" s="36" customFormat="1" x14ac:dyDescent="0.25">
      <c r="A42" s="41" t="s">
        <v>92</v>
      </c>
      <c r="B42" s="41"/>
      <c r="C42" s="42"/>
      <c r="D42" s="42"/>
      <c r="E42" s="42"/>
      <c r="F42" s="42"/>
      <c r="G42" s="42"/>
    </row>
    <row r="43" spans="1:7" s="36" customFormat="1" ht="25.5" x14ac:dyDescent="0.25">
      <c r="A43" s="41" t="s">
        <v>93</v>
      </c>
      <c r="B43" s="41"/>
      <c r="C43" s="42"/>
      <c r="D43" s="42"/>
      <c r="E43" s="42"/>
      <c r="F43" s="42"/>
      <c r="G43" s="42"/>
    </row>
    <row r="44" spans="1:7" s="36" customFormat="1" x14ac:dyDescent="0.25">
      <c r="A44" s="41" t="s">
        <v>94</v>
      </c>
      <c r="B44" s="41"/>
      <c r="C44" s="42"/>
      <c r="D44" s="42"/>
      <c r="E44" s="42"/>
      <c r="F44" s="42"/>
      <c r="G44" s="42"/>
    </row>
    <row r="45" spans="1:7" s="36" customFormat="1" ht="25.5" x14ac:dyDescent="0.25">
      <c r="A45" s="41" t="s">
        <v>95</v>
      </c>
      <c r="B45" s="41"/>
      <c r="C45" s="42"/>
      <c r="D45" s="42"/>
      <c r="E45" s="42"/>
      <c r="F45" s="42"/>
      <c r="G45" s="42"/>
    </row>
    <row r="46" spans="1:7" s="36" customFormat="1" x14ac:dyDescent="0.25">
      <c r="A46" s="41" t="s">
        <v>96</v>
      </c>
      <c r="B46" s="62">
        <f>'POSEBNI DIO'!E43</f>
        <v>72343.679999999993</v>
      </c>
      <c r="C46" s="62">
        <f>'POSEBNI DIO'!F43</f>
        <v>132128.85</v>
      </c>
      <c r="D46" s="62">
        <f>'POSEBNI DIO'!G43</f>
        <v>134747.62</v>
      </c>
      <c r="E46" s="62">
        <f>'POSEBNI DIO'!H43</f>
        <v>65785.72</v>
      </c>
      <c r="F46" s="62"/>
      <c r="G46" s="62"/>
    </row>
    <row r="47" spans="1:7" s="36" customFormat="1" x14ac:dyDescent="0.25">
      <c r="A47" s="41" t="s">
        <v>97</v>
      </c>
      <c r="B47" s="41"/>
      <c r="C47" s="42"/>
      <c r="D47" s="42"/>
      <c r="E47" s="42"/>
      <c r="F47" s="42"/>
      <c r="G47" s="42"/>
    </row>
    <row r="48" spans="1:7" s="36" customFormat="1" ht="25.5" x14ac:dyDescent="0.25">
      <c r="A48" s="41" t="s">
        <v>98</v>
      </c>
      <c r="B48" s="41"/>
      <c r="C48" s="42"/>
      <c r="D48" s="42"/>
      <c r="E48" s="42"/>
      <c r="F48" s="42"/>
      <c r="G48" s="42"/>
    </row>
    <row r="49" spans="1:7" x14ac:dyDescent="0.25">
      <c r="A49" s="40" t="s">
        <v>99</v>
      </c>
      <c r="B49" s="40"/>
      <c r="C49" s="43"/>
      <c r="D49" s="43"/>
      <c r="E49" s="43"/>
      <c r="F49" s="43"/>
      <c r="G49" s="43"/>
    </row>
    <row r="50" spans="1:7" s="36" customFormat="1" x14ac:dyDescent="0.25">
      <c r="A50" s="41" t="s">
        <v>100</v>
      </c>
      <c r="B50" s="41"/>
      <c r="C50" s="42"/>
      <c r="D50" s="42"/>
      <c r="E50" s="42"/>
      <c r="F50" s="42"/>
      <c r="G50" s="42"/>
    </row>
    <row r="51" spans="1:7" s="36" customFormat="1" x14ac:dyDescent="0.25">
      <c r="A51" s="41" t="s">
        <v>101</v>
      </c>
      <c r="B51" s="41"/>
      <c r="C51" s="42"/>
      <c r="D51" s="42"/>
      <c r="E51" s="42"/>
      <c r="F51" s="42"/>
      <c r="G51" s="42"/>
    </row>
    <row r="52" spans="1:7" s="36" customFormat="1" x14ac:dyDescent="0.25">
      <c r="A52" s="41" t="s">
        <v>102</v>
      </c>
      <c r="B52" s="41"/>
      <c r="C52" s="42"/>
      <c r="D52" s="42"/>
      <c r="E52" s="42"/>
      <c r="F52" s="42"/>
      <c r="G52" s="42"/>
    </row>
    <row r="53" spans="1:7" s="36" customFormat="1" x14ac:dyDescent="0.25">
      <c r="A53" s="41" t="s">
        <v>103</v>
      </c>
      <c r="B53" s="41"/>
      <c r="C53" s="42"/>
      <c r="D53" s="42"/>
      <c r="E53" s="42"/>
      <c r="F53" s="42"/>
      <c r="G53" s="42"/>
    </row>
    <row r="54" spans="1:7" s="36" customFormat="1" x14ac:dyDescent="0.25">
      <c r="A54" s="41" t="s">
        <v>104</v>
      </c>
      <c r="B54" s="41"/>
      <c r="C54" s="42"/>
      <c r="D54" s="42"/>
      <c r="E54" s="42"/>
      <c r="F54" s="42"/>
      <c r="G54" s="42"/>
    </row>
    <row r="55" spans="1:7" s="36" customFormat="1" x14ac:dyDescent="0.25">
      <c r="A55" s="41" t="s">
        <v>105</v>
      </c>
      <c r="B55" s="41"/>
      <c r="C55" s="42"/>
      <c r="D55" s="42"/>
      <c r="E55" s="42"/>
      <c r="F55" s="42"/>
      <c r="G55" s="42"/>
    </row>
    <row r="56" spans="1:7" s="36" customFormat="1" ht="38.25" x14ac:dyDescent="0.25">
      <c r="A56" s="41" t="s">
        <v>106</v>
      </c>
      <c r="B56" s="41"/>
      <c r="C56" s="42"/>
      <c r="D56" s="42"/>
      <c r="E56" s="42"/>
      <c r="F56" s="42"/>
      <c r="G56" s="42"/>
    </row>
    <row r="57" spans="1:7" s="36" customFormat="1" x14ac:dyDescent="0.25">
      <c r="A57" s="41" t="s">
        <v>107</v>
      </c>
      <c r="B57" s="41"/>
      <c r="C57" s="42"/>
      <c r="D57" s="42"/>
      <c r="E57" s="42"/>
      <c r="F57" s="42"/>
      <c r="G57" s="42"/>
    </row>
    <row r="58" spans="1:7" s="36" customFormat="1" ht="25.5" x14ac:dyDescent="0.25">
      <c r="A58" s="41" t="s">
        <v>108</v>
      </c>
      <c r="B58" s="41"/>
      <c r="C58" s="42"/>
      <c r="D58" s="42"/>
      <c r="E58" s="42"/>
      <c r="F58" s="42"/>
      <c r="G58" s="42"/>
    </row>
    <row r="59" spans="1:7" x14ac:dyDescent="0.25">
      <c r="A59" s="44" t="s">
        <v>36</v>
      </c>
      <c r="B59" s="44"/>
      <c r="C59" s="42"/>
      <c r="D59" s="42"/>
      <c r="E59" s="42"/>
      <c r="F59" s="42"/>
      <c r="G59" s="42"/>
    </row>
  </sheetData>
  <mergeCells count="4">
    <mergeCell ref="A7:G7"/>
    <mergeCell ref="A5:G5"/>
    <mergeCell ref="A3:G3"/>
    <mergeCell ref="A1:G1"/>
  </mergeCells>
  <pageMargins left="0.25" right="0.25" top="0.75" bottom="0.75" header="0.3" footer="0.3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5"/>
  <sheetViews>
    <sheetView workbookViewId="0">
      <selection activeCell="O11" sqref="O11"/>
    </sheetView>
  </sheetViews>
  <sheetFormatPr defaultRowHeight="15" x14ac:dyDescent="0.25"/>
  <cols>
    <col min="1" max="1" width="5.28515625" customWidth="1"/>
    <col min="2" max="2" width="5" customWidth="1"/>
    <col min="3" max="3" width="5.42578125" bestFit="1" customWidth="1"/>
    <col min="4" max="4" width="41" bestFit="1" customWidth="1"/>
    <col min="5" max="8" width="20.7109375" customWidth="1"/>
    <col min="9" max="9" width="10.28515625" customWidth="1"/>
    <col min="10" max="10" width="8.28515625" customWidth="1"/>
  </cols>
  <sheetData>
    <row r="1" spans="1:10" ht="48.75" customHeight="1" x14ac:dyDescent="0.25">
      <c r="A1" s="181" t="s">
        <v>218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0" ht="18" customHeight="1" x14ac:dyDescent="0.25">
      <c r="A2" s="4"/>
      <c r="B2" s="4"/>
      <c r="C2" s="4"/>
      <c r="D2" s="4"/>
      <c r="E2" s="22"/>
      <c r="F2" s="4"/>
      <c r="G2" s="4"/>
      <c r="H2" s="22"/>
      <c r="I2" s="22"/>
      <c r="J2" s="22"/>
    </row>
    <row r="3" spans="1:10" ht="15.75" customHeight="1" x14ac:dyDescent="0.25">
      <c r="A3" s="181" t="s">
        <v>27</v>
      </c>
      <c r="B3" s="181"/>
      <c r="C3" s="181"/>
      <c r="D3" s="181"/>
      <c r="E3" s="181"/>
      <c r="F3" s="181"/>
      <c r="G3" s="181"/>
      <c r="H3" s="181"/>
      <c r="I3" s="181"/>
      <c r="J3" s="181"/>
    </row>
    <row r="4" spans="1:10" ht="18" x14ac:dyDescent="0.25">
      <c r="A4" s="4"/>
      <c r="B4" s="4"/>
      <c r="C4" s="4"/>
      <c r="D4" s="4"/>
      <c r="E4" s="22"/>
      <c r="F4" s="4"/>
      <c r="G4" s="4"/>
      <c r="H4" s="5"/>
      <c r="I4" s="5"/>
      <c r="J4" s="5"/>
    </row>
    <row r="5" spans="1:10" ht="18" customHeight="1" x14ac:dyDescent="0.25">
      <c r="A5" s="181" t="s">
        <v>23</v>
      </c>
      <c r="B5" s="181"/>
      <c r="C5" s="181"/>
      <c r="D5" s="181"/>
      <c r="E5" s="181"/>
      <c r="F5" s="181"/>
      <c r="G5" s="181"/>
      <c r="H5" s="181"/>
      <c r="I5" s="181"/>
      <c r="J5" s="181"/>
    </row>
    <row r="6" spans="1:10" ht="18" x14ac:dyDescent="0.25">
      <c r="A6" s="4"/>
      <c r="B6" s="4"/>
      <c r="C6" s="4"/>
      <c r="D6" s="4"/>
      <c r="E6" s="22"/>
      <c r="F6" s="4"/>
      <c r="G6" s="4"/>
      <c r="H6" s="5"/>
      <c r="I6" s="5"/>
      <c r="J6" s="5"/>
    </row>
    <row r="7" spans="1:10" ht="25.5" x14ac:dyDescent="0.25">
      <c r="A7" s="18" t="s">
        <v>9</v>
      </c>
      <c r="B7" s="17" t="s">
        <v>10</v>
      </c>
      <c r="C7" s="17" t="s">
        <v>11</v>
      </c>
      <c r="D7" s="17" t="s">
        <v>38</v>
      </c>
      <c r="E7" s="114" t="s">
        <v>193</v>
      </c>
      <c r="F7" s="18" t="s">
        <v>212</v>
      </c>
      <c r="G7" s="18" t="s">
        <v>213</v>
      </c>
      <c r="H7" s="18" t="s">
        <v>232</v>
      </c>
      <c r="I7" s="18" t="s">
        <v>191</v>
      </c>
      <c r="J7" s="18" t="s">
        <v>190</v>
      </c>
    </row>
    <row r="8" spans="1:10" x14ac:dyDescent="0.25">
      <c r="A8" s="208">
        <v>1</v>
      </c>
      <c r="B8" s="209"/>
      <c r="C8" s="210"/>
      <c r="D8" s="95">
        <v>2</v>
      </c>
      <c r="E8" s="95">
        <v>3</v>
      </c>
      <c r="F8" s="18">
        <v>4</v>
      </c>
      <c r="G8" s="18">
        <v>5</v>
      </c>
      <c r="H8" s="18">
        <v>6</v>
      </c>
      <c r="I8" s="18" t="s">
        <v>194</v>
      </c>
      <c r="J8" s="18" t="s">
        <v>192</v>
      </c>
    </row>
    <row r="9" spans="1:10" ht="25.5" x14ac:dyDescent="0.25">
      <c r="A9" s="9">
        <v>8</v>
      </c>
      <c r="B9" s="9"/>
      <c r="C9" s="9"/>
      <c r="D9" s="9" t="s">
        <v>24</v>
      </c>
      <c r="E9" s="63">
        <v>0</v>
      </c>
      <c r="F9" s="58">
        <v>0</v>
      </c>
      <c r="G9" s="58">
        <v>0</v>
      </c>
      <c r="H9" s="58">
        <v>0</v>
      </c>
      <c r="I9" s="58"/>
      <c r="J9" s="58">
        <v>0</v>
      </c>
    </row>
    <row r="10" spans="1:10" s="37" customFormat="1" ht="25.5" x14ac:dyDescent="0.25">
      <c r="A10" s="14"/>
      <c r="B10" s="14">
        <v>81</v>
      </c>
      <c r="C10" s="14"/>
      <c r="D10" s="14" t="s">
        <v>61</v>
      </c>
      <c r="E10" s="64"/>
      <c r="F10" s="58"/>
      <c r="G10" s="58"/>
      <c r="H10" s="58"/>
      <c r="I10" s="58"/>
      <c r="J10" s="58"/>
    </row>
    <row r="11" spans="1:10" x14ac:dyDescent="0.25">
      <c r="A11" s="9"/>
      <c r="B11" s="9"/>
      <c r="C11" s="16" t="s">
        <v>46</v>
      </c>
      <c r="D11" s="16" t="s">
        <v>47</v>
      </c>
      <c r="E11" s="65"/>
      <c r="F11" s="58"/>
      <c r="G11" s="58"/>
      <c r="H11" s="58"/>
      <c r="I11" s="58"/>
      <c r="J11" s="58"/>
    </row>
    <row r="12" spans="1:10" x14ac:dyDescent="0.25">
      <c r="A12" s="9"/>
      <c r="B12" s="25" t="s">
        <v>36</v>
      </c>
      <c r="C12" s="16"/>
      <c r="D12" s="16"/>
      <c r="E12" s="65"/>
      <c r="F12" s="58"/>
      <c r="G12" s="58"/>
      <c r="H12" s="58"/>
      <c r="I12" s="58"/>
      <c r="J12" s="58"/>
    </row>
    <row r="13" spans="1:10" x14ac:dyDescent="0.25">
      <c r="A13" s="9"/>
      <c r="B13" s="14">
        <v>84</v>
      </c>
      <c r="C13" s="14"/>
      <c r="D13" s="14" t="s">
        <v>31</v>
      </c>
      <c r="E13" s="64"/>
      <c r="F13" s="58"/>
      <c r="G13" s="58"/>
      <c r="H13" s="58"/>
      <c r="I13" s="58"/>
      <c r="J13" s="58"/>
    </row>
    <row r="14" spans="1:10" ht="25.5" x14ac:dyDescent="0.25">
      <c r="A14" s="10"/>
      <c r="B14" s="10"/>
      <c r="C14" s="11" t="s">
        <v>59</v>
      </c>
      <c r="D14" s="15" t="s">
        <v>60</v>
      </c>
      <c r="E14" s="66"/>
      <c r="F14" s="58"/>
      <c r="G14" s="58"/>
      <c r="H14" s="58"/>
      <c r="I14" s="58"/>
      <c r="J14" s="58"/>
    </row>
    <row r="15" spans="1:10" ht="25.5" x14ac:dyDescent="0.25">
      <c r="A15" s="12">
        <v>5</v>
      </c>
      <c r="B15" s="13"/>
      <c r="C15" s="13"/>
      <c r="D15" s="23" t="s">
        <v>25</v>
      </c>
      <c r="E15" s="63">
        <v>0</v>
      </c>
      <c r="F15" s="58">
        <v>0</v>
      </c>
      <c r="G15" s="58">
        <v>0</v>
      </c>
      <c r="H15" s="58">
        <v>0</v>
      </c>
      <c r="I15" s="58"/>
      <c r="J15" s="58">
        <v>0</v>
      </c>
    </row>
    <row r="16" spans="1:10" ht="25.5" x14ac:dyDescent="0.25">
      <c r="A16" s="14"/>
      <c r="B16" s="14">
        <v>54</v>
      </c>
      <c r="C16" s="14"/>
      <c r="D16" s="24" t="s">
        <v>32</v>
      </c>
      <c r="E16" s="67"/>
      <c r="F16" s="58"/>
      <c r="G16" s="58"/>
      <c r="H16" s="58"/>
      <c r="I16" s="58"/>
      <c r="J16" s="58"/>
    </row>
    <row r="17" spans="1:10" x14ac:dyDescent="0.25">
      <c r="A17" s="10"/>
      <c r="B17" s="10"/>
      <c r="C17" s="11" t="s">
        <v>50</v>
      </c>
      <c r="D17" s="11" t="s">
        <v>13</v>
      </c>
      <c r="E17" s="68"/>
      <c r="F17" s="58"/>
      <c r="G17" s="58"/>
      <c r="H17" s="58"/>
      <c r="I17" s="58"/>
      <c r="J17" s="58"/>
    </row>
    <row r="18" spans="1:10" x14ac:dyDescent="0.25">
      <c r="A18" s="10"/>
      <c r="B18" s="10"/>
      <c r="C18" s="16" t="s">
        <v>46</v>
      </c>
      <c r="D18" s="16" t="s">
        <v>47</v>
      </c>
      <c r="E18" s="69"/>
      <c r="F18" s="58"/>
      <c r="G18" s="58"/>
      <c r="H18" s="58"/>
      <c r="I18" s="58"/>
      <c r="J18" s="58"/>
    </row>
    <row r="19" spans="1:10" x14ac:dyDescent="0.25">
      <c r="A19" s="14"/>
      <c r="B19" s="14"/>
      <c r="C19" s="11" t="s">
        <v>55</v>
      </c>
      <c r="D19" s="11" t="s">
        <v>56</v>
      </c>
      <c r="E19" s="68"/>
      <c r="F19" s="58"/>
      <c r="G19" s="58"/>
      <c r="H19" s="58"/>
      <c r="I19" s="58"/>
      <c r="J19" s="58"/>
    </row>
    <row r="20" spans="1:10" ht="25.5" x14ac:dyDescent="0.25">
      <c r="A20" s="10"/>
      <c r="B20" s="10"/>
      <c r="C20" s="11" t="s">
        <v>43</v>
      </c>
      <c r="D20" s="15" t="s">
        <v>44</v>
      </c>
      <c r="E20" s="70"/>
      <c r="F20" s="58"/>
      <c r="G20" s="58"/>
      <c r="H20" s="58"/>
      <c r="I20" s="58"/>
      <c r="J20" s="58"/>
    </row>
    <row r="21" spans="1:10" x14ac:dyDescent="0.25">
      <c r="A21" s="10"/>
      <c r="B21" s="25"/>
      <c r="C21" s="11" t="s">
        <v>53</v>
      </c>
      <c r="D21" s="11" t="s">
        <v>54</v>
      </c>
      <c r="E21" s="68"/>
      <c r="F21" s="58"/>
      <c r="G21" s="58"/>
      <c r="H21" s="58"/>
      <c r="I21" s="58"/>
      <c r="J21" s="58"/>
    </row>
    <row r="22" spans="1:10" x14ac:dyDescent="0.25">
      <c r="A22" s="10"/>
      <c r="B22" s="10"/>
      <c r="C22" s="11" t="s">
        <v>39</v>
      </c>
      <c r="D22" s="11" t="s">
        <v>40</v>
      </c>
      <c r="E22" s="68"/>
      <c r="F22" s="58"/>
      <c r="G22" s="58"/>
      <c r="H22" s="58"/>
      <c r="I22" s="58"/>
      <c r="J22" s="58"/>
    </row>
    <row r="23" spans="1:10" x14ac:dyDescent="0.25">
      <c r="A23" s="10"/>
      <c r="B23" s="25"/>
      <c r="C23" s="11" t="s">
        <v>41</v>
      </c>
      <c r="D23" s="11" t="s">
        <v>42</v>
      </c>
      <c r="E23" s="68"/>
      <c r="F23" s="58"/>
      <c r="G23" s="58"/>
      <c r="H23" s="58"/>
      <c r="I23" s="58"/>
      <c r="J23" s="58"/>
    </row>
    <row r="24" spans="1:10" s="36" customFormat="1" x14ac:dyDescent="0.25">
      <c r="A24" s="11"/>
      <c r="B24" s="16"/>
      <c r="C24" s="16" t="s">
        <v>48</v>
      </c>
      <c r="D24" s="16" t="s">
        <v>49</v>
      </c>
      <c r="E24" s="69"/>
      <c r="F24" s="71"/>
      <c r="G24" s="71"/>
      <c r="H24" s="71"/>
      <c r="I24" s="71"/>
      <c r="J24" s="71"/>
    </row>
    <row r="25" spans="1:10" x14ac:dyDescent="0.25">
      <c r="A25" s="14"/>
      <c r="B25" s="14"/>
      <c r="C25" s="11" t="s">
        <v>51</v>
      </c>
      <c r="D25" s="11" t="s">
        <v>52</v>
      </c>
      <c r="E25" s="68"/>
      <c r="F25" s="58"/>
      <c r="G25" s="58"/>
      <c r="H25" s="58"/>
      <c r="I25" s="58"/>
      <c r="J25" s="58"/>
    </row>
  </sheetData>
  <mergeCells count="4">
    <mergeCell ref="A5:J5"/>
    <mergeCell ref="A3:J3"/>
    <mergeCell ref="A1:J1"/>
    <mergeCell ref="A8:C8"/>
  </mergeCells>
  <pageMargins left="0.25" right="0.25" top="0.75" bottom="0.75" header="0.3" footer="0.3"/>
  <pageSetup paperSize="9" scale="9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47"/>
  <sheetViews>
    <sheetView tabSelected="1" zoomScaleNormal="100" workbookViewId="0">
      <selection activeCell="H126" sqref="H12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42578125" customWidth="1"/>
    <col min="4" max="4" width="31" customWidth="1"/>
    <col min="5" max="5" width="21.28515625" customWidth="1"/>
    <col min="6" max="7" width="25.28515625" customWidth="1"/>
    <col min="8" max="8" width="22.7109375" customWidth="1"/>
    <col min="9" max="9" width="8.7109375" customWidth="1"/>
    <col min="10" max="10" width="8.140625" customWidth="1"/>
  </cols>
  <sheetData>
    <row r="1" spans="1:10" ht="38.25" customHeight="1" x14ac:dyDescent="0.25">
      <c r="A1" s="181" t="s">
        <v>218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0" ht="6.75" customHeight="1" x14ac:dyDescent="0.25">
      <c r="A2" s="4"/>
      <c r="B2" s="4"/>
      <c r="C2" s="4"/>
      <c r="D2" s="4"/>
      <c r="E2" s="22"/>
      <c r="F2" s="4"/>
      <c r="G2" s="4"/>
      <c r="H2" s="5"/>
      <c r="I2" s="5"/>
      <c r="J2" s="5"/>
    </row>
    <row r="3" spans="1:10" ht="18" customHeight="1" x14ac:dyDescent="0.25">
      <c r="A3" s="181" t="s">
        <v>26</v>
      </c>
      <c r="B3" s="181"/>
      <c r="C3" s="181"/>
      <c r="D3" s="181"/>
      <c r="E3" s="181"/>
      <c r="F3" s="181"/>
      <c r="G3" s="181"/>
      <c r="H3" s="181"/>
      <c r="I3" s="181"/>
      <c r="J3" s="181"/>
    </row>
    <row r="4" spans="1:10" ht="8.25" customHeight="1" x14ac:dyDescent="0.25">
      <c r="A4" s="4"/>
      <c r="B4" s="4"/>
      <c r="C4" s="4"/>
      <c r="D4" s="4"/>
      <c r="E4" s="22"/>
      <c r="F4" s="4"/>
      <c r="G4" s="4"/>
      <c r="H4" s="5"/>
      <c r="I4" s="5"/>
      <c r="J4" s="5"/>
    </row>
    <row r="5" spans="1:10" ht="27.75" customHeight="1" x14ac:dyDescent="0.25">
      <c r="A5" s="208" t="s">
        <v>28</v>
      </c>
      <c r="B5" s="239"/>
      <c r="C5" s="240"/>
      <c r="D5" s="17" t="s">
        <v>29</v>
      </c>
      <c r="E5" s="17" t="s">
        <v>193</v>
      </c>
      <c r="F5" s="18" t="s">
        <v>212</v>
      </c>
      <c r="G5" s="18" t="s">
        <v>213</v>
      </c>
      <c r="H5" s="18" t="s">
        <v>211</v>
      </c>
      <c r="I5" s="18" t="s">
        <v>190</v>
      </c>
      <c r="J5" s="18" t="s">
        <v>190</v>
      </c>
    </row>
    <row r="6" spans="1:10" ht="12.75" customHeight="1" x14ac:dyDescent="0.25">
      <c r="A6" s="92"/>
      <c r="B6" s="94">
        <v>1</v>
      </c>
      <c r="C6" s="93"/>
      <c r="D6" s="17">
        <v>2</v>
      </c>
      <c r="E6" s="17">
        <v>3</v>
      </c>
      <c r="F6" s="17">
        <v>4</v>
      </c>
      <c r="G6" s="17">
        <v>5</v>
      </c>
      <c r="H6" s="17">
        <v>6</v>
      </c>
      <c r="I6" s="149" t="s">
        <v>194</v>
      </c>
      <c r="J6" s="114" t="s">
        <v>192</v>
      </c>
    </row>
    <row r="7" spans="1:10" ht="41.25" customHeight="1" x14ac:dyDescent="0.25">
      <c r="A7" s="230" t="s">
        <v>177</v>
      </c>
      <c r="B7" s="231"/>
      <c r="C7" s="232"/>
      <c r="D7" s="17" t="s">
        <v>178</v>
      </c>
      <c r="E7" s="61">
        <f>E8+E78</f>
        <v>1490712.33</v>
      </c>
      <c r="F7" s="61">
        <f>F8+F78</f>
        <v>3527167.3299999996</v>
      </c>
      <c r="G7" s="61">
        <f>G8+G78</f>
        <v>3851194.8899999997</v>
      </c>
      <c r="H7" s="61">
        <f>H8+H78</f>
        <v>1427300.7999999998</v>
      </c>
      <c r="I7" s="61">
        <f>(H7/E7)*100</f>
        <v>95.746226235346143</v>
      </c>
      <c r="J7" s="61">
        <f>(H7/G7)*100</f>
        <v>37.061245685231995</v>
      </c>
    </row>
    <row r="8" spans="1:10" ht="25.5" x14ac:dyDescent="0.25">
      <c r="A8" s="227" t="s">
        <v>121</v>
      </c>
      <c r="B8" s="228"/>
      <c r="C8" s="229"/>
      <c r="D8" s="107" t="s">
        <v>122</v>
      </c>
      <c r="E8" s="108">
        <f>E9+E20+E25+E30+E36+E40+E43+E48+E72</f>
        <v>208076.06999999998</v>
      </c>
      <c r="F8" s="108">
        <f>F9+F20+F25+F30+F36+F40+F43+F48+F72</f>
        <v>521421.52999999997</v>
      </c>
      <c r="G8" s="108">
        <f>G9+G20+G25+G30+G36+G40+G43+G48+G72</f>
        <v>671018.53</v>
      </c>
      <c r="H8" s="108">
        <f>H9+H20+H25+H30+H36+H40+H43+H48+H72</f>
        <v>231974.99</v>
      </c>
      <c r="I8" s="61">
        <f>(H8/E8)*100</f>
        <v>111.4856648340196</v>
      </c>
      <c r="J8" s="61">
        <f>(H8/G8)*100</f>
        <v>34.570578848247301</v>
      </c>
    </row>
    <row r="9" spans="1:10" ht="25.5" x14ac:dyDescent="0.25">
      <c r="A9" s="221" t="s">
        <v>123</v>
      </c>
      <c r="B9" s="222"/>
      <c r="C9" s="223"/>
      <c r="D9" s="26" t="s">
        <v>124</v>
      </c>
      <c r="E9" s="59">
        <f>E10+E12+E16+E14+E18</f>
        <v>1114</v>
      </c>
      <c r="F9" s="59">
        <f>F10+F12+F14+F16+F18</f>
        <v>7500</v>
      </c>
      <c r="G9" s="59">
        <f>G10+G12+G14+G16+G18</f>
        <v>13716.59</v>
      </c>
      <c r="H9" s="59">
        <f>H10+H12+H14+H16+H18</f>
        <v>8106.59</v>
      </c>
      <c r="I9" s="61">
        <f>(H9/E9)*100</f>
        <v>727.70107719928183</v>
      </c>
      <c r="J9" s="61">
        <f>(H9/G9)*100</f>
        <v>59.100621947583186</v>
      </c>
    </row>
    <row r="10" spans="1:10" ht="15" customHeight="1" x14ac:dyDescent="0.25">
      <c r="A10" s="233" t="s">
        <v>143</v>
      </c>
      <c r="B10" s="234"/>
      <c r="C10" s="235"/>
      <c r="D10" s="128" t="s">
        <v>147</v>
      </c>
      <c r="E10" s="129">
        <f t="shared" ref="E10:H10" si="0">E11</f>
        <v>739</v>
      </c>
      <c r="F10" s="130">
        <f t="shared" si="0"/>
        <v>6000</v>
      </c>
      <c r="G10" s="130">
        <f t="shared" si="0"/>
        <v>4500</v>
      </c>
      <c r="H10" s="130">
        <f t="shared" si="0"/>
        <v>0</v>
      </c>
      <c r="I10" s="61"/>
      <c r="J10" s="61"/>
    </row>
    <row r="11" spans="1:10" x14ac:dyDescent="0.25">
      <c r="A11" s="123">
        <v>32</v>
      </c>
      <c r="B11" s="124"/>
      <c r="C11" s="125"/>
      <c r="D11" s="126" t="s">
        <v>30</v>
      </c>
      <c r="E11" s="60">
        <v>739</v>
      </c>
      <c r="F11" s="101">
        <v>6000</v>
      </c>
      <c r="G11" s="101">
        <v>4500</v>
      </c>
      <c r="H11" s="101">
        <v>0</v>
      </c>
      <c r="I11" s="61"/>
      <c r="J11" s="61"/>
    </row>
    <row r="12" spans="1:10" x14ac:dyDescent="0.25">
      <c r="A12" s="233" t="s">
        <v>214</v>
      </c>
      <c r="B12" s="234"/>
      <c r="C12" s="235"/>
      <c r="D12" s="128" t="s">
        <v>140</v>
      </c>
      <c r="E12" s="129">
        <f t="shared" ref="E12:H12" si="1">E13</f>
        <v>375</v>
      </c>
      <c r="F12" s="130">
        <f t="shared" si="1"/>
        <v>1500</v>
      </c>
      <c r="G12" s="130">
        <f t="shared" si="1"/>
        <v>0</v>
      </c>
      <c r="H12" s="130">
        <f t="shared" si="1"/>
        <v>0</v>
      </c>
      <c r="I12" s="61"/>
      <c r="J12" s="61"/>
    </row>
    <row r="13" spans="1:10" x14ac:dyDescent="0.25">
      <c r="A13" s="123">
        <v>32</v>
      </c>
      <c r="B13" s="124"/>
      <c r="C13" s="125"/>
      <c r="D13" s="126" t="s">
        <v>30</v>
      </c>
      <c r="E13" s="60">
        <v>375</v>
      </c>
      <c r="F13" s="101">
        <v>1500</v>
      </c>
      <c r="G13" s="101">
        <v>0</v>
      </c>
      <c r="H13" s="101">
        <v>0</v>
      </c>
      <c r="I13" s="61"/>
      <c r="J13" s="61"/>
    </row>
    <row r="14" spans="1:10" x14ac:dyDescent="0.25">
      <c r="A14" s="233" t="s">
        <v>215</v>
      </c>
      <c r="B14" s="234"/>
      <c r="C14" s="235"/>
      <c r="D14" s="169" t="s">
        <v>216</v>
      </c>
      <c r="E14" s="129">
        <v>0</v>
      </c>
      <c r="F14" s="130">
        <v>0</v>
      </c>
      <c r="G14" s="130">
        <f>G15</f>
        <v>9216.59</v>
      </c>
      <c r="H14" s="130">
        <f>H15</f>
        <v>8106.59</v>
      </c>
      <c r="I14" s="175"/>
      <c r="J14" s="175"/>
    </row>
    <row r="15" spans="1:10" x14ac:dyDescent="0.25">
      <c r="A15" s="166">
        <v>32</v>
      </c>
      <c r="B15" s="167"/>
      <c r="C15" s="168"/>
      <c r="D15" s="165" t="s">
        <v>30</v>
      </c>
      <c r="E15" s="60">
        <v>0</v>
      </c>
      <c r="F15" s="101">
        <v>0</v>
      </c>
      <c r="G15" s="101">
        <v>9216.59</v>
      </c>
      <c r="H15" s="101">
        <v>8106.59</v>
      </c>
      <c r="I15" s="61"/>
      <c r="J15" s="61"/>
    </row>
    <row r="16" spans="1:10" ht="25.5" x14ac:dyDescent="0.25">
      <c r="A16" s="236" t="s">
        <v>168</v>
      </c>
      <c r="B16" s="237"/>
      <c r="C16" s="238"/>
      <c r="D16" s="162" t="s">
        <v>201</v>
      </c>
      <c r="E16" s="129">
        <f>E17</f>
        <v>0</v>
      </c>
      <c r="F16" s="130">
        <v>0</v>
      </c>
      <c r="G16" s="130">
        <v>0</v>
      </c>
      <c r="H16" s="130">
        <v>0</v>
      </c>
      <c r="I16" s="61"/>
      <c r="J16" s="61"/>
    </row>
    <row r="17" spans="1:10" x14ac:dyDescent="0.25">
      <c r="A17" s="159">
        <v>32</v>
      </c>
      <c r="B17" s="160"/>
      <c r="C17" s="161"/>
      <c r="D17" s="158" t="s">
        <v>30</v>
      </c>
      <c r="E17" s="60">
        <v>0</v>
      </c>
      <c r="F17" s="101">
        <v>0</v>
      </c>
      <c r="G17" s="101">
        <v>0</v>
      </c>
      <c r="H17" s="101">
        <v>0</v>
      </c>
      <c r="I17" s="61"/>
      <c r="J17" s="61"/>
    </row>
    <row r="18" spans="1:10" x14ac:dyDescent="0.25">
      <c r="A18" s="236" t="s">
        <v>144</v>
      </c>
      <c r="B18" s="237"/>
      <c r="C18" s="238"/>
      <c r="D18" s="162" t="s">
        <v>145</v>
      </c>
      <c r="E18" s="129">
        <f>E19</f>
        <v>0</v>
      </c>
      <c r="F18" s="130">
        <v>0</v>
      </c>
      <c r="G18" s="130">
        <v>0</v>
      </c>
      <c r="H18" s="130">
        <v>0</v>
      </c>
      <c r="I18" s="61"/>
      <c r="J18" s="61"/>
    </row>
    <row r="19" spans="1:10" x14ac:dyDescent="0.25">
      <c r="A19" s="159">
        <v>32</v>
      </c>
      <c r="B19" s="160"/>
      <c r="C19" s="161"/>
      <c r="D19" s="158" t="s">
        <v>30</v>
      </c>
      <c r="E19" s="60">
        <v>0</v>
      </c>
      <c r="F19" s="101">
        <v>0</v>
      </c>
      <c r="G19" s="101">
        <v>0</v>
      </c>
      <c r="H19" s="101">
        <v>0</v>
      </c>
      <c r="I19" s="61"/>
      <c r="J19" s="61"/>
    </row>
    <row r="20" spans="1:10" ht="25.5" customHeight="1" x14ac:dyDescent="0.25">
      <c r="A20" s="221" t="s">
        <v>126</v>
      </c>
      <c r="B20" s="222"/>
      <c r="C20" s="223"/>
      <c r="D20" s="55" t="s">
        <v>127</v>
      </c>
      <c r="E20" s="59">
        <f>E21</f>
        <v>398.18</v>
      </c>
      <c r="F20" s="59">
        <f t="shared" ref="F20:F21" si="2">F21</f>
        <v>729.98</v>
      </c>
      <c r="G20" s="59">
        <f t="shared" ref="G20:G21" si="3">G21</f>
        <v>729.98</v>
      </c>
      <c r="H20" s="59">
        <f t="shared" ref="H20:H21" si="4">H21</f>
        <v>398.18</v>
      </c>
      <c r="I20" s="61">
        <f>(H20/E20)*100</f>
        <v>100</v>
      </c>
      <c r="J20" s="61">
        <f>(H20/G20)*100</f>
        <v>54.546699909586557</v>
      </c>
    </row>
    <row r="21" spans="1:10" ht="15" customHeight="1" x14ac:dyDescent="0.25">
      <c r="A21" s="224" t="s">
        <v>125</v>
      </c>
      <c r="B21" s="225"/>
      <c r="C21" s="226"/>
      <c r="D21" s="104" t="s">
        <v>134</v>
      </c>
      <c r="E21" s="105">
        <f>E22</f>
        <v>398.18</v>
      </c>
      <c r="F21" s="105">
        <f t="shared" si="2"/>
        <v>729.98</v>
      </c>
      <c r="G21" s="105">
        <f t="shared" si="3"/>
        <v>729.98</v>
      </c>
      <c r="H21" s="105">
        <f t="shared" si="4"/>
        <v>398.18</v>
      </c>
      <c r="I21" s="61"/>
      <c r="J21" s="61"/>
    </row>
    <row r="22" spans="1:10" x14ac:dyDescent="0.25">
      <c r="A22" s="215">
        <v>3</v>
      </c>
      <c r="B22" s="216"/>
      <c r="C22" s="217"/>
      <c r="D22" s="54" t="s">
        <v>17</v>
      </c>
      <c r="E22" s="60">
        <f>E23+E24</f>
        <v>398.18</v>
      </c>
      <c r="F22" s="60">
        <f t="shared" ref="F22" si="5">F23+F24</f>
        <v>729.98</v>
      </c>
      <c r="G22" s="60">
        <f t="shared" ref="G22" si="6">G23+G24</f>
        <v>729.98</v>
      </c>
      <c r="H22" s="60">
        <f t="shared" ref="H22" si="7">H23+H24</f>
        <v>398.18</v>
      </c>
      <c r="I22" s="61"/>
      <c r="J22" s="61"/>
    </row>
    <row r="23" spans="1:10" x14ac:dyDescent="0.25">
      <c r="A23" s="218">
        <v>31</v>
      </c>
      <c r="B23" s="219"/>
      <c r="C23" s="220"/>
      <c r="D23" s="54" t="s">
        <v>18</v>
      </c>
      <c r="E23" s="60">
        <v>398.18</v>
      </c>
      <c r="F23" s="58">
        <v>729.98</v>
      </c>
      <c r="G23" s="58">
        <v>729.98</v>
      </c>
      <c r="H23" s="58">
        <v>398.18</v>
      </c>
      <c r="I23" s="61"/>
      <c r="J23" s="61"/>
    </row>
    <row r="24" spans="1:10" x14ac:dyDescent="0.25">
      <c r="A24" s="218">
        <v>32</v>
      </c>
      <c r="B24" s="219"/>
      <c r="C24" s="220"/>
      <c r="D24" s="54" t="s">
        <v>30</v>
      </c>
      <c r="E24" s="60">
        <v>0</v>
      </c>
      <c r="F24" s="58">
        <v>0</v>
      </c>
      <c r="G24" s="58">
        <v>0</v>
      </c>
      <c r="H24" s="58">
        <v>0</v>
      </c>
      <c r="I24" s="61"/>
      <c r="J24" s="61"/>
    </row>
    <row r="25" spans="1:10" ht="25.5" x14ac:dyDescent="0.25">
      <c r="A25" s="221" t="s">
        <v>128</v>
      </c>
      <c r="B25" s="222"/>
      <c r="C25" s="223"/>
      <c r="D25" s="55" t="s">
        <v>129</v>
      </c>
      <c r="E25" s="59">
        <f>E26</f>
        <v>390</v>
      </c>
      <c r="F25" s="59">
        <f t="shared" ref="F25:F26" si="8">F26</f>
        <v>94676.14</v>
      </c>
      <c r="G25" s="59">
        <f t="shared" ref="G25:G26" si="9">G26</f>
        <v>138637.78</v>
      </c>
      <c r="H25" s="59">
        <f t="shared" ref="H25:H26" si="10">H26</f>
        <v>55916.31</v>
      </c>
      <c r="I25" s="61"/>
      <c r="J25" s="61">
        <f>(H25/G25)*100</f>
        <v>40.332664011209637</v>
      </c>
    </row>
    <row r="26" spans="1:10" x14ac:dyDescent="0.25">
      <c r="A26" s="224" t="s">
        <v>125</v>
      </c>
      <c r="B26" s="225"/>
      <c r="C26" s="226"/>
      <c r="D26" s="102" t="s">
        <v>13</v>
      </c>
      <c r="E26" s="105">
        <f>E27</f>
        <v>390</v>
      </c>
      <c r="F26" s="105">
        <f t="shared" si="8"/>
        <v>94676.14</v>
      </c>
      <c r="G26" s="105">
        <f t="shared" si="9"/>
        <v>138637.78</v>
      </c>
      <c r="H26" s="105">
        <f t="shared" si="10"/>
        <v>55916.31</v>
      </c>
      <c r="I26" s="61"/>
      <c r="J26" s="61"/>
    </row>
    <row r="27" spans="1:10" x14ac:dyDescent="0.25">
      <c r="A27" s="215">
        <v>3</v>
      </c>
      <c r="B27" s="216"/>
      <c r="C27" s="217"/>
      <c r="D27" s="54" t="s">
        <v>17</v>
      </c>
      <c r="E27" s="60">
        <f>E28+E29</f>
        <v>390</v>
      </c>
      <c r="F27" s="60">
        <f>F28+F29</f>
        <v>94676.14</v>
      </c>
      <c r="G27" s="60">
        <f t="shared" ref="G27" si="11">G28+G29</f>
        <v>138637.78</v>
      </c>
      <c r="H27" s="60">
        <f>H28+H29</f>
        <v>55916.31</v>
      </c>
      <c r="I27" s="61"/>
      <c r="J27" s="61"/>
    </row>
    <row r="28" spans="1:10" x14ac:dyDescent="0.25">
      <c r="A28" s="218">
        <v>31</v>
      </c>
      <c r="B28" s="219"/>
      <c r="C28" s="220"/>
      <c r="D28" s="54" t="s">
        <v>18</v>
      </c>
      <c r="E28" s="60">
        <v>0</v>
      </c>
      <c r="F28" s="58">
        <v>88426.14</v>
      </c>
      <c r="G28" s="58">
        <v>133722.78</v>
      </c>
      <c r="H28" s="58">
        <v>55096.31</v>
      </c>
      <c r="I28" s="61"/>
      <c r="J28" s="61"/>
    </row>
    <row r="29" spans="1:10" x14ac:dyDescent="0.25">
      <c r="A29" s="218">
        <v>32</v>
      </c>
      <c r="B29" s="219"/>
      <c r="C29" s="220"/>
      <c r="D29" s="54" t="s">
        <v>30</v>
      </c>
      <c r="E29" s="60">
        <v>390</v>
      </c>
      <c r="F29" s="58">
        <v>6250</v>
      </c>
      <c r="G29" s="58">
        <v>4915</v>
      </c>
      <c r="H29" s="58">
        <v>820</v>
      </c>
      <c r="I29" s="61"/>
      <c r="J29" s="61"/>
    </row>
    <row r="30" spans="1:10" ht="24.75" customHeight="1" x14ac:dyDescent="0.25">
      <c r="A30" s="221" t="s">
        <v>175</v>
      </c>
      <c r="B30" s="222"/>
      <c r="C30" s="223"/>
      <c r="D30" s="115" t="s">
        <v>174</v>
      </c>
      <c r="E30" s="59">
        <f>E31</f>
        <v>0</v>
      </c>
      <c r="F30" s="59">
        <f t="shared" ref="F30:H30" si="12">F31</f>
        <v>96903.26999999999</v>
      </c>
      <c r="G30" s="59">
        <f>G31+G34</f>
        <v>96903.26999999999</v>
      </c>
      <c r="H30" s="59">
        <f t="shared" si="12"/>
        <v>0</v>
      </c>
      <c r="I30" s="61" t="e">
        <f>(H30/E30)*100</f>
        <v>#DIV/0!</v>
      </c>
      <c r="J30" s="61">
        <f>(H30/G30)*100</f>
        <v>0</v>
      </c>
    </row>
    <row r="31" spans="1:10" x14ac:dyDescent="0.25">
      <c r="A31" s="224" t="s">
        <v>214</v>
      </c>
      <c r="B31" s="225"/>
      <c r="C31" s="226"/>
      <c r="D31" s="116" t="s">
        <v>140</v>
      </c>
      <c r="E31" s="105">
        <f>E32+E33</f>
        <v>0</v>
      </c>
      <c r="F31" s="105">
        <f t="shared" ref="F31:H31" si="13">F32+F33</f>
        <v>96903.26999999999</v>
      </c>
      <c r="G31" s="105">
        <f t="shared" si="13"/>
        <v>56890.879999999997</v>
      </c>
      <c r="H31" s="105">
        <f t="shared" si="13"/>
        <v>0</v>
      </c>
      <c r="I31" s="61"/>
      <c r="J31" s="61"/>
    </row>
    <row r="32" spans="1:10" x14ac:dyDescent="0.25">
      <c r="A32" s="218">
        <v>37</v>
      </c>
      <c r="B32" s="219"/>
      <c r="C32" s="220"/>
      <c r="D32" s="117" t="s">
        <v>148</v>
      </c>
      <c r="E32" s="60">
        <v>0</v>
      </c>
      <c r="F32" s="58">
        <v>40012.39</v>
      </c>
      <c r="G32" s="58">
        <v>0</v>
      </c>
      <c r="H32" s="58">
        <v>0</v>
      </c>
      <c r="I32" s="61"/>
      <c r="J32" s="61"/>
    </row>
    <row r="33" spans="1:10" x14ac:dyDescent="0.25">
      <c r="A33" s="218">
        <v>42</v>
      </c>
      <c r="B33" s="219"/>
      <c r="C33" s="220"/>
      <c r="D33" s="117" t="s">
        <v>149</v>
      </c>
      <c r="E33" s="60">
        <v>0</v>
      </c>
      <c r="F33" s="58">
        <v>56890.879999999997</v>
      </c>
      <c r="G33" s="58">
        <v>56890.879999999997</v>
      </c>
      <c r="H33" s="58">
        <v>0</v>
      </c>
      <c r="I33" s="61"/>
      <c r="J33" s="61"/>
    </row>
    <row r="34" spans="1:10" x14ac:dyDescent="0.25">
      <c r="A34" s="224" t="s">
        <v>215</v>
      </c>
      <c r="B34" s="225"/>
      <c r="C34" s="226"/>
      <c r="D34" s="164" t="s">
        <v>217</v>
      </c>
      <c r="E34" s="105">
        <v>0</v>
      </c>
      <c r="F34" s="105">
        <f>F35+F40</f>
        <v>0</v>
      </c>
      <c r="G34" s="105">
        <f>G35</f>
        <v>40012.39</v>
      </c>
      <c r="H34" s="105"/>
      <c r="I34" s="61"/>
      <c r="J34" s="61"/>
    </row>
    <row r="35" spans="1:10" ht="38.25" customHeight="1" x14ac:dyDescent="0.25">
      <c r="A35" s="218">
        <v>37</v>
      </c>
      <c r="B35" s="219"/>
      <c r="C35" s="220"/>
      <c r="D35" s="165" t="s">
        <v>148</v>
      </c>
      <c r="E35" s="60">
        <v>0</v>
      </c>
      <c r="F35" s="58">
        <v>0</v>
      </c>
      <c r="G35" s="58">
        <v>40012.39</v>
      </c>
      <c r="H35" s="58">
        <v>0</v>
      </c>
      <c r="I35" s="61"/>
      <c r="J35" s="61"/>
    </row>
    <row r="36" spans="1:10" ht="28.5" customHeight="1" x14ac:dyDescent="0.25">
      <c r="A36" s="221" t="s">
        <v>219</v>
      </c>
      <c r="B36" s="222"/>
      <c r="C36" s="223"/>
      <c r="D36" s="163" t="s">
        <v>220</v>
      </c>
      <c r="E36" s="59">
        <f>E37</f>
        <v>0</v>
      </c>
      <c r="F36" s="59">
        <f t="shared" ref="F36:H36" si="14">F37</f>
        <v>0</v>
      </c>
      <c r="G36" s="59">
        <f>G37</f>
        <v>1800</v>
      </c>
      <c r="H36" s="59">
        <f t="shared" si="14"/>
        <v>0</v>
      </c>
      <c r="I36" s="61" t="e">
        <f>(H36/E36)*100</f>
        <v>#DIV/0!</v>
      </c>
      <c r="J36" s="61">
        <f>(H36/G36)*100</f>
        <v>0</v>
      </c>
    </row>
    <row r="37" spans="1:10" ht="13.5" customHeight="1" x14ac:dyDescent="0.25">
      <c r="A37" s="224" t="s">
        <v>125</v>
      </c>
      <c r="B37" s="225"/>
      <c r="C37" s="226"/>
      <c r="D37" s="164" t="s">
        <v>221</v>
      </c>
      <c r="E37" s="105">
        <f>E38+E39</f>
        <v>0</v>
      </c>
      <c r="F37" s="105">
        <f t="shared" ref="F37:H37" si="15">F38+F39</f>
        <v>0</v>
      </c>
      <c r="G37" s="105">
        <f t="shared" si="15"/>
        <v>1800</v>
      </c>
      <c r="H37" s="105">
        <f t="shared" si="15"/>
        <v>0</v>
      </c>
      <c r="I37" s="61"/>
      <c r="J37" s="61"/>
    </row>
    <row r="38" spans="1:10" ht="23.25" customHeight="1" x14ac:dyDescent="0.25">
      <c r="A38" s="218">
        <v>4</v>
      </c>
      <c r="B38" s="219"/>
      <c r="C38" s="220"/>
      <c r="D38" s="165" t="s">
        <v>222</v>
      </c>
      <c r="E38" s="60">
        <v>0</v>
      </c>
      <c r="F38" s="58">
        <v>0</v>
      </c>
      <c r="G38" s="58">
        <v>0</v>
      </c>
      <c r="H38" s="58">
        <v>0</v>
      </c>
      <c r="I38" s="61"/>
      <c r="J38" s="61"/>
    </row>
    <row r="39" spans="1:10" x14ac:dyDescent="0.25">
      <c r="A39" s="218">
        <v>42</v>
      </c>
      <c r="B39" s="219"/>
      <c r="C39" s="220"/>
      <c r="D39" s="165" t="s">
        <v>149</v>
      </c>
      <c r="E39" s="60">
        <v>0</v>
      </c>
      <c r="F39" s="58">
        <v>0</v>
      </c>
      <c r="G39" s="58">
        <v>1800</v>
      </c>
      <c r="H39" s="58">
        <v>0</v>
      </c>
      <c r="I39" s="61"/>
      <c r="J39" s="61"/>
    </row>
    <row r="40" spans="1:10" ht="25.5" x14ac:dyDescent="0.25">
      <c r="A40" s="221" t="s">
        <v>223</v>
      </c>
      <c r="B40" s="222"/>
      <c r="C40" s="223"/>
      <c r="D40" s="127" t="s">
        <v>195</v>
      </c>
      <c r="E40" s="59">
        <f>E41</f>
        <v>19000</v>
      </c>
      <c r="F40" s="131">
        <f>F41</f>
        <v>0</v>
      </c>
      <c r="G40" s="131">
        <f>G41</f>
        <v>95000</v>
      </c>
      <c r="H40" s="131">
        <f>H41</f>
        <v>0</v>
      </c>
      <c r="I40" s="61"/>
      <c r="J40" s="61">
        <f>(H40/G40*100)</f>
        <v>0</v>
      </c>
    </row>
    <row r="41" spans="1:10" x14ac:dyDescent="0.25">
      <c r="A41" s="233" t="s">
        <v>224</v>
      </c>
      <c r="B41" s="234"/>
      <c r="C41" s="235"/>
      <c r="D41" s="128" t="s">
        <v>196</v>
      </c>
      <c r="E41" s="129">
        <f>E42</f>
        <v>19000</v>
      </c>
      <c r="F41" s="130">
        <v>0</v>
      </c>
      <c r="G41" s="130">
        <f>G42</f>
        <v>95000</v>
      </c>
      <c r="H41" s="130">
        <f>H42</f>
        <v>0</v>
      </c>
      <c r="I41" s="61"/>
      <c r="J41" s="61"/>
    </row>
    <row r="42" spans="1:10" ht="24" customHeight="1" x14ac:dyDescent="0.25">
      <c r="A42" s="123">
        <v>45</v>
      </c>
      <c r="B42" s="124"/>
      <c r="C42" s="125"/>
      <c r="D42" s="132" t="s">
        <v>179</v>
      </c>
      <c r="E42" s="60">
        <v>19000</v>
      </c>
      <c r="F42" s="101">
        <v>0</v>
      </c>
      <c r="G42" s="101">
        <v>95000</v>
      </c>
      <c r="H42" s="101">
        <v>0</v>
      </c>
      <c r="I42" s="61"/>
      <c r="J42" s="61"/>
    </row>
    <row r="43" spans="1:10" ht="25.5" x14ac:dyDescent="0.25">
      <c r="A43" s="221" t="s">
        <v>130</v>
      </c>
      <c r="B43" s="222"/>
      <c r="C43" s="223"/>
      <c r="D43" s="55" t="s">
        <v>131</v>
      </c>
      <c r="E43" s="59">
        <f t="shared" ref="E43:F43" si="16">E46</f>
        <v>72343.679999999993</v>
      </c>
      <c r="F43" s="59">
        <f t="shared" si="16"/>
        <v>132128.85</v>
      </c>
      <c r="G43" s="59">
        <f>G44+G46</f>
        <v>134747.62</v>
      </c>
      <c r="H43" s="59">
        <f>H44+H46</f>
        <v>65785.72</v>
      </c>
      <c r="I43" s="61">
        <f>(H43/E43)*100</f>
        <v>90.934992524571612</v>
      </c>
      <c r="J43" s="61">
        <f>(H43/G43)*100</f>
        <v>48.821433729219116</v>
      </c>
    </row>
    <row r="44" spans="1:10" ht="25.5" customHeight="1" x14ac:dyDescent="0.25">
      <c r="A44" s="233" t="s">
        <v>125</v>
      </c>
      <c r="B44" s="234"/>
      <c r="C44" s="235"/>
      <c r="D44" s="128" t="s">
        <v>13</v>
      </c>
      <c r="E44" s="129">
        <v>0</v>
      </c>
      <c r="F44" s="129">
        <v>0</v>
      </c>
      <c r="G44" s="129">
        <v>0</v>
      </c>
      <c r="H44" s="129">
        <f>H45</f>
        <v>0</v>
      </c>
      <c r="I44" s="61"/>
      <c r="J44" s="61"/>
    </row>
    <row r="45" spans="1:10" ht="15" customHeight="1" x14ac:dyDescent="0.25">
      <c r="A45" s="140">
        <v>32</v>
      </c>
      <c r="B45" s="138"/>
      <c r="C45" s="139"/>
      <c r="D45" s="141" t="s">
        <v>30</v>
      </c>
      <c r="E45" s="60">
        <v>0</v>
      </c>
      <c r="F45" s="60">
        <v>0</v>
      </c>
      <c r="G45" s="60">
        <v>0</v>
      </c>
      <c r="H45" s="60">
        <v>0</v>
      </c>
      <c r="I45" s="61"/>
      <c r="J45" s="61"/>
    </row>
    <row r="46" spans="1:10" x14ac:dyDescent="0.25">
      <c r="A46" s="224" t="s">
        <v>214</v>
      </c>
      <c r="B46" s="225"/>
      <c r="C46" s="226"/>
      <c r="D46" s="102" t="s">
        <v>140</v>
      </c>
      <c r="E46" s="103">
        <f>E47</f>
        <v>72343.679999999993</v>
      </c>
      <c r="F46" s="103">
        <f t="shared" ref="F46:H46" si="17">F47</f>
        <v>132128.85</v>
      </c>
      <c r="G46" s="103">
        <f t="shared" si="17"/>
        <v>134747.62</v>
      </c>
      <c r="H46" s="103">
        <f t="shared" si="17"/>
        <v>65785.72</v>
      </c>
      <c r="I46" s="61"/>
      <c r="J46" s="61"/>
    </row>
    <row r="47" spans="1:10" x14ac:dyDescent="0.25">
      <c r="A47" s="241">
        <v>32</v>
      </c>
      <c r="B47" s="242"/>
      <c r="C47" s="243"/>
      <c r="D47" s="54" t="s">
        <v>30</v>
      </c>
      <c r="E47" s="60">
        <v>72343.679999999993</v>
      </c>
      <c r="F47" s="58">
        <v>132128.85</v>
      </c>
      <c r="G47" s="58">
        <v>134747.62</v>
      </c>
      <c r="H47" s="58">
        <v>65785.72</v>
      </c>
      <c r="I47" s="61"/>
      <c r="J47" s="61"/>
    </row>
    <row r="48" spans="1:10" ht="25.5" x14ac:dyDescent="0.25">
      <c r="A48" s="221" t="s">
        <v>132</v>
      </c>
      <c r="B48" s="222"/>
      <c r="C48" s="223"/>
      <c r="D48" s="55" t="s">
        <v>197</v>
      </c>
      <c r="E48" s="59">
        <f>E49+E53+E57+E60+E64+E68</f>
        <v>113578.95999999999</v>
      </c>
      <c r="F48" s="59">
        <f>F49+F53+F57+F60+F64+F68</f>
        <v>188232.28999999998</v>
      </c>
      <c r="G48" s="59">
        <f>G49+G53+G57+G60+G64+G68</f>
        <v>188232.28999999998</v>
      </c>
      <c r="H48" s="59">
        <f>H49+H53+H57+H60+H64+H68</f>
        <v>100517.19</v>
      </c>
      <c r="I48" s="61"/>
      <c r="J48" s="61">
        <f>(H48/G48)*100</f>
        <v>53.400609427851094</v>
      </c>
    </row>
    <row r="49" spans="1:10" x14ac:dyDescent="0.25">
      <c r="A49" s="224" t="s">
        <v>125</v>
      </c>
      <c r="B49" s="225"/>
      <c r="C49" s="226"/>
      <c r="D49" s="102" t="s">
        <v>13</v>
      </c>
      <c r="E49" s="105">
        <f>E50</f>
        <v>52303.08</v>
      </c>
      <c r="F49" s="105">
        <f t="shared" ref="F49" si="18">F50</f>
        <v>86680.97</v>
      </c>
      <c r="G49" s="105">
        <f>G50</f>
        <v>86680.97</v>
      </c>
      <c r="H49" s="105">
        <f t="shared" ref="H49" si="19">H50</f>
        <v>34515.22</v>
      </c>
      <c r="I49" s="61"/>
      <c r="J49" s="61"/>
    </row>
    <row r="50" spans="1:10" x14ac:dyDescent="0.25">
      <c r="A50" s="215">
        <v>3</v>
      </c>
      <c r="B50" s="216"/>
      <c r="C50" s="217"/>
      <c r="D50" s="54" t="s">
        <v>17</v>
      </c>
      <c r="E50" s="60">
        <f>E51+E52</f>
        <v>52303.08</v>
      </c>
      <c r="F50" s="60">
        <f t="shared" ref="F50" si="20">F51+F52</f>
        <v>86680.97</v>
      </c>
      <c r="G50" s="60">
        <f t="shared" ref="G50" si="21">G51+G52</f>
        <v>86680.97</v>
      </c>
      <c r="H50" s="60">
        <f t="shared" ref="H50" si="22">H51+H52</f>
        <v>34515.22</v>
      </c>
      <c r="I50" s="61"/>
      <c r="J50" s="61"/>
    </row>
    <row r="51" spans="1:10" x14ac:dyDescent="0.25">
      <c r="A51" s="218">
        <v>31</v>
      </c>
      <c r="B51" s="219"/>
      <c r="C51" s="220"/>
      <c r="D51" s="54" t="s">
        <v>18</v>
      </c>
      <c r="E51" s="60">
        <v>51236.94</v>
      </c>
      <c r="F51" s="58">
        <v>85216.58</v>
      </c>
      <c r="G51" s="58">
        <v>85216.58</v>
      </c>
      <c r="H51" s="58">
        <v>33979.9</v>
      </c>
      <c r="I51" s="61"/>
      <c r="J51" s="61"/>
    </row>
    <row r="52" spans="1:10" x14ac:dyDescent="0.25">
      <c r="A52" s="218">
        <v>32</v>
      </c>
      <c r="B52" s="219"/>
      <c r="C52" s="220"/>
      <c r="D52" s="54" t="s">
        <v>30</v>
      </c>
      <c r="E52" s="60">
        <v>1066.1400000000001</v>
      </c>
      <c r="F52" s="58">
        <v>1464.39</v>
      </c>
      <c r="G52" s="58">
        <v>1464.39</v>
      </c>
      <c r="H52" s="58">
        <v>535.32000000000005</v>
      </c>
      <c r="I52" s="61"/>
      <c r="J52" s="61"/>
    </row>
    <row r="53" spans="1:10" x14ac:dyDescent="0.25">
      <c r="A53" s="224" t="s">
        <v>168</v>
      </c>
      <c r="B53" s="225"/>
      <c r="C53" s="226"/>
      <c r="D53" s="174"/>
      <c r="E53" s="103">
        <f>E54</f>
        <v>0</v>
      </c>
      <c r="F53" s="176">
        <f>F54</f>
        <v>37003.17</v>
      </c>
      <c r="G53" s="176">
        <f>G54</f>
        <v>37003.17</v>
      </c>
      <c r="H53" s="176">
        <f>H54</f>
        <v>25565.55</v>
      </c>
      <c r="I53" s="61"/>
      <c r="J53" s="61"/>
    </row>
    <row r="54" spans="1:10" x14ac:dyDescent="0.25">
      <c r="A54" s="171">
        <v>3</v>
      </c>
      <c r="B54" s="172"/>
      <c r="C54" s="173"/>
      <c r="D54" s="170" t="s">
        <v>17</v>
      </c>
      <c r="E54" s="60">
        <f>E55+E56</f>
        <v>0</v>
      </c>
      <c r="F54" s="101">
        <f>F55+F56</f>
        <v>37003.17</v>
      </c>
      <c r="G54" s="101">
        <f>G55+G56</f>
        <v>37003.17</v>
      </c>
      <c r="H54" s="101">
        <f>H55+H56</f>
        <v>25565.55</v>
      </c>
      <c r="I54" s="61"/>
      <c r="J54" s="61"/>
    </row>
    <row r="55" spans="1:10" x14ac:dyDescent="0.25">
      <c r="A55" s="171">
        <v>31</v>
      </c>
      <c r="B55" s="172"/>
      <c r="C55" s="173"/>
      <c r="D55" s="170" t="s">
        <v>189</v>
      </c>
      <c r="E55" s="60">
        <v>0</v>
      </c>
      <c r="F55" s="101">
        <v>36378.04</v>
      </c>
      <c r="G55" s="101">
        <v>36378.04</v>
      </c>
      <c r="H55" s="101">
        <v>25290.799999999999</v>
      </c>
      <c r="I55" s="61"/>
      <c r="J55" s="61"/>
    </row>
    <row r="56" spans="1:10" x14ac:dyDescent="0.25">
      <c r="A56" s="171">
        <v>32</v>
      </c>
      <c r="B56" s="172"/>
      <c r="C56" s="173"/>
      <c r="D56" s="170" t="s">
        <v>30</v>
      </c>
      <c r="E56" s="60">
        <v>0</v>
      </c>
      <c r="F56" s="101">
        <v>625.13</v>
      </c>
      <c r="G56" s="101">
        <v>625.13</v>
      </c>
      <c r="H56" s="101">
        <v>274.75</v>
      </c>
      <c r="I56" s="61"/>
      <c r="J56" s="61"/>
    </row>
    <row r="57" spans="1:10" x14ac:dyDescent="0.25">
      <c r="A57" s="244" t="s">
        <v>226</v>
      </c>
      <c r="B57" s="245"/>
      <c r="C57" s="246"/>
      <c r="D57" s="106" t="s">
        <v>158</v>
      </c>
      <c r="E57" s="103">
        <f>E58+E59</f>
        <v>3414.06</v>
      </c>
      <c r="F57" s="103">
        <f t="shared" ref="F57:H57" si="23">F58+F59</f>
        <v>9682.2199999999993</v>
      </c>
      <c r="G57" s="103">
        <f t="shared" si="23"/>
        <v>9682.2199999999993</v>
      </c>
      <c r="H57" s="103">
        <f t="shared" si="23"/>
        <v>6065.46</v>
      </c>
      <c r="I57" s="61"/>
      <c r="J57" s="61"/>
    </row>
    <row r="58" spans="1:10" x14ac:dyDescent="0.25">
      <c r="A58" s="98">
        <v>31</v>
      </c>
      <c r="B58" s="99"/>
      <c r="C58" s="100"/>
      <c r="D58" s="97" t="s">
        <v>170</v>
      </c>
      <c r="E58" s="60">
        <v>3253.42</v>
      </c>
      <c r="F58" s="101">
        <v>9518.65</v>
      </c>
      <c r="G58" s="101">
        <v>9518.65</v>
      </c>
      <c r="H58" s="101">
        <v>5971.38</v>
      </c>
      <c r="I58" s="61"/>
      <c r="J58" s="61"/>
    </row>
    <row r="59" spans="1:10" x14ac:dyDescent="0.25">
      <c r="A59" s="120">
        <v>32</v>
      </c>
      <c r="B59" s="121"/>
      <c r="C59" s="122"/>
      <c r="D59" s="119" t="s">
        <v>30</v>
      </c>
      <c r="E59" s="60">
        <v>160.63999999999999</v>
      </c>
      <c r="F59" s="101">
        <v>163.57</v>
      </c>
      <c r="G59" s="101">
        <v>163.57</v>
      </c>
      <c r="H59" s="101">
        <v>94.08</v>
      </c>
      <c r="I59" s="61"/>
      <c r="J59" s="61"/>
    </row>
    <row r="60" spans="1:10" x14ac:dyDescent="0.25">
      <c r="A60" s="236" t="s">
        <v>198</v>
      </c>
      <c r="B60" s="237"/>
      <c r="C60" s="238"/>
      <c r="D60" s="128" t="s">
        <v>199</v>
      </c>
      <c r="E60" s="129">
        <f>E61</f>
        <v>5777.3200000000006</v>
      </c>
      <c r="F60" s="130">
        <f>F61</f>
        <v>0</v>
      </c>
      <c r="G60" s="130">
        <f>G61</f>
        <v>0</v>
      </c>
      <c r="H60" s="130">
        <f>H61</f>
        <v>0</v>
      </c>
      <c r="I60" s="61"/>
      <c r="J60" s="61"/>
    </row>
    <row r="61" spans="1:10" x14ac:dyDescent="0.25">
      <c r="A61" s="154">
        <v>3</v>
      </c>
      <c r="B61" s="155"/>
      <c r="C61" s="156"/>
      <c r="D61" s="157" t="s">
        <v>17</v>
      </c>
      <c r="E61" s="60">
        <f>E62+E63</f>
        <v>5777.3200000000006</v>
      </c>
      <c r="F61" s="101">
        <f>F62+F63</f>
        <v>0</v>
      </c>
      <c r="G61" s="101">
        <f>G62+G63</f>
        <v>0</v>
      </c>
      <c r="H61" s="101">
        <f>H62+H63</f>
        <v>0</v>
      </c>
      <c r="I61" s="61"/>
      <c r="J61" s="61"/>
    </row>
    <row r="62" spans="1:10" x14ac:dyDescent="0.25">
      <c r="A62" s="154">
        <v>31</v>
      </c>
      <c r="B62" s="155"/>
      <c r="C62" s="156"/>
      <c r="D62" s="157" t="s">
        <v>18</v>
      </c>
      <c r="E62" s="60">
        <v>5750.6</v>
      </c>
      <c r="F62" s="101">
        <v>0</v>
      </c>
      <c r="G62" s="101">
        <v>0</v>
      </c>
      <c r="H62" s="101">
        <v>0</v>
      </c>
      <c r="I62" s="61"/>
      <c r="J62" s="61"/>
    </row>
    <row r="63" spans="1:10" x14ac:dyDescent="0.25">
      <c r="A63" s="154">
        <v>32</v>
      </c>
      <c r="B63" s="155"/>
      <c r="C63" s="156"/>
      <c r="D63" s="157" t="s">
        <v>30</v>
      </c>
      <c r="E63" s="60">
        <v>26.72</v>
      </c>
      <c r="F63" s="101">
        <v>0</v>
      </c>
      <c r="G63" s="101">
        <v>0</v>
      </c>
      <c r="H63" s="101">
        <v>0</v>
      </c>
      <c r="I63" s="61"/>
      <c r="J63" s="61"/>
    </row>
    <row r="64" spans="1:10" x14ac:dyDescent="0.25">
      <c r="A64" s="224" t="s">
        <v>225</v>
      </c>
      <c r="B64" s="225"/>
      <c r="C64" s="226"/>
      <c r="D64" s="102" t="s">
        <v>135</v>
      </c>
      <c r="E64" s="105">
        <f>E65</f>
        <v>18892.260000000002</v>
      </c>
      <c r="F64" s="105">
        <f t="shared" ref="F64" si="24">F65</f>
        <v>54865.93</v>
      </c>
      <c r="G64" s="105">
        <f t="shared" ref="G64" si="25">G65</f>
        <v>54865.93</v>
      </c>
      <c r="H64" s="105">
        <f t="shared" ref="H64" si="26">H65</f>
        <v>34370.959999999999</v>
      </c>
      <c r="I64" s="61"/>
      <c r="J64" s="61"/>
    </row>
    <row r="65" spans="1:10" x14ac:dyDescent="0.25">
      <c r="A65" s="215">
        <v>3</v>
      </c>
      <c r="B65" s="216"/>
      <c r="C65" s="217"/>
      <c r="D65" s="54" t="s">
        <v>17</v>
      </c>
      <c r="E65" s="60">
        <f>E66+E67</f>
        <v>18892.260000000002</v>
      </c>
      <c r="F65" s="60">
        <f>F66+F67</f>
        <v>54865.93</v>
      </c>
      <c r="G65" s="60">
        <f>G66+G67</f>
        <v>54865.93</v>
      </c>
      <c r="H65" s="60">
        <f>H66+H67</f>
        <v>34370.959999999999</v>
      </c>
      <c r="I65" s="61"/>
      <c r="J65" s="61"/>
    </row>
    <row r="66" spans="1:10" x14ac:dyDescent="0.25">
      <c r="A66" s="218">
        <v>31</v>
      </c>
      <c r="B66" s="219"/>
      <c r="C66" s="220"/>
      <c r="D66" s="54" t="s">
        <v>18</v>
      </c>
      <c r="E66" s="60">
        <v>18436.240000000002</v>
      </c>
      <c r="F66" s="58">
        <v>53939.02</v>
      </c>
      <c r="G66" s="58">
        <v>53939.02</v>
      </c>
      <c r="H66" s="58">
        <v>33837.86</v>
      </c>
      <c r="I66" s="61"/>
      <c r="J66" s="61"/>
    </row>
    <row r="67" spans="1:10" x14ac:dyDescent="0.25">
      <c r="A67" s="218">
        <v>32</v>
      </c>
      <c r="B67" s="219"/>
      <c r="C67" s="220"/>
      <c r="D67" s="54" t="s">
        <v>30</v>
      </c>
      <c r="E67" s="60">
        <v>456.02</v>
      </c>
      <c r="F67" s="58">
        <v>926.91</v>
      </c>
      <c r="G67" s="58">
        <v>926.91</v>
      </c>
      <c r="H67" s="58">
        <v>533.1</v>
      </c>
      <c r="I67" s="61"/>
      <c r="J67" s="61"/>
    </row>
    <row r="68" spans="1:10" ht="25.5" customHeight="1" x14ac:dyDescent="0.25">
      <c r="A68" s="236" t="s">
        <v>173</v>
      </c>
      <c r="B68" s="237"/>
      <c r="C68" s="238"/>
      <c r="D68" s="128" t="s">
        <v>200</v>
      </c>
      <c r="E68" s="129">
        <f>E69</f>
        <v>33192.239999999998</v>
      </c>
      <c r="F68" s="130">
        <f>F69</f>
        <v>0</v>
      </c>
      <c r="G68" s="130">
        <f>G69</f>
        <v>0</v>
      </c>
      <c r="H68" s="130">
        <f>H69</f>
        <v>0</v>
      </c>
      <c r="I68" s="61"/>
      <c r="J68" s="61"/>
    </row>
    <row r="69" spans="1:10" x14ac:dyDescent="0.25">
      <c r="A69" s="154">
        <v>3</v>
      </c>
      <c r="B69" s="155"/>
      <c r="C69" s="156"/>
      <c r="D69" s="157" t="s">
        <v>17</v>
      </c>
      <c r="E69" s="60">
        <f>E70+E71</f>
        <v>33192.239999999998</v>
      </c>
      <c r="F69" s="101">
        <f>F70+F71</f>
        <v>0</v>
      </c>
      <c r="G69" s="101">
        <f>G70+G71</f>
        <v>0</v>
      </c>
      <c r="H69" s="101">
        <f>H70+H71</f>
        <v>0</v>
      </c>
      <c r="I69" s="61"/>
      <c r="J69" s="61"/>
    </row>
    <row r="70" spans="1:10" x14ac:dyDescent="0.25">
      <c r="A70" s="154">
        <v>31</v>
      </c>
      <c r="B70" s="155"/>
      <c r="C70" s="156"/>
      <c r="D70" s="157" t="s">
        <v>18</v>
      </c>
      <c r="E70" s="60">
        <v>32586.560000000001</v>
      </c>
      <c r="F70" s="101">
        <v>0</v>
      </c>
      <c r="G70" s="101">
        <v>0</v>
      </c>
      <c r="H70" s="101">
        <v>0</v>
      </c>
      <c r="I70" s="61"/>
      <c r="J70" s="61"/>
    </row>
    <row r="71" spans="1:10" x14ac:dyDescent="0.25">
      <c r="A71" s="154">
        <v>32</v>
      </c>
      <c r="B71" s="155"/>
      <c r="C71" s="156"/>
      <c r="D71" s="157" t="s">
        <v>30</v>
      </c>
      <c r="E71" s="60">
        <v>605.67999999999995</v>
      </c>
      <c r="F71" s="101">
        <v>0</v>
      </c>
      <c r="G71" s="101">
        <v>0</v>
      </c>
      <c r="H71" s="101">
        <v>0</v>
      </c>
      <c r="I71" s="61"/>
      <c r="J71" s="61"/>
    </row>
    <row r="72" spans="1:10" ht="25.5" x14ac:dyDescent="0.25">
      <c r="A72" s="221" t="s">
        <v>155</v>
      </c>
      <c r="B72" s="222"/>
      <c r="C72" s="223"/>
      <c r="D72" s="56" t="s">
        <v>156</v>
      </c>
      <c r="E72" s="59">
        <f>E73+E76</f>
        <v>1251.25</v>
      </c>
      <c r="F72" s="59">
        <f t="shared" ref="F72:H74" si="27">F73</f>
        <v>1251</v>
      </c>
      <c r="G72" s="59">
        <f t="shared" ref="G72:G73" si="28">G73</f>
        <v>1251</v>
      </c>
      <c r="H72" s="59">
        <f>H73+H76</f>
        <v>1251</v>
      </c>
      <c r="I72" s="61">
        <f>(H72/E72)*100</f>
        <v>99.980019980019989</v>
      </c>
      <c r="J72" s="61">
        <f>(H72/G72*100)</f>
        <v>100</v>
      </c>
    </row>
    <row r="73" spans="1:10" x14ac:dyDescent="0.25">
      <c r="A73" s="224" t="s">
        <v>139</v>
      </c>
      <c r="B73" s="225"/>
      <c r="C73" s="226"/>
      <c r="D73" s="102" t="s">
        <v>140</v>
      </c>
      <c r="E73" s="105">
        <f>E74</f>
        <v>1251</v>
      </c>
      <c r="F73" s="105">
        <f t="shared" si="27"/>
        <v>1251</v>
      </c>
      <c r="G73" s="105">
        <f t="shared" si="28"/>
        <v>1251</v>
      </c>
      <c r="H73" s="105">
        <f t="shared" ref="H73" si="29">H74</f>
        <v>1251</v>
      </c>
      <c r="I73" s="61"/>
      <c r="J73" s="61"/>
    </row>
    <row r="74" spans="1:10" x14ac:dyDescent="0.25">
      <c r="A74" s="215">
        <v>3</v>
      </c>
      <c r="B74" s="216"/>
      <c r="C74" s="217"/>
      <c r="D74" s="57" t="s">
        <v>17</v>
      </c>
      <c r="E74" s="60">
        <f>E75</f>
        <v>1251</v>
      </c>
      <c r="F74" s="60">
        <f t="shared" si="27"/>
        <v>1251</v>
      </c>
      <c r="G74" s="60">
        <f>G75</f>
        <v>1251</v>
      </c>
      <c r="H74" s="60">
        <f t="shared" si="27"/>
        <v>1251</v>
      </c>
      <c r="I74" s="61"/>
      <c r="J74" s="61"/>
    </row>
    <row r="75" spans="1:10" x14ac:dyDescent="0.25">
      <c r="A75" s="218">
        <v>38</v>
      </c>
      <c r="B75" s="219"/>
      <c r="C75" s="220"/>
      <c r="D75" s="57" t="s">
        <v>58</v>
      </c>
      <c r="E75" s="60">
        <v>1251</v>
      </c>
      <c r="F75" s="58">
        <v>1251</v>
      </c>
      <c r="G75" s="58">
        <v>1251</v>
      </c>
      <c r="H75" s="58">
        <v>1251</v>
      </c>
      <c r="I75" s="61"/>
      <c r="J75" s="61"/>
    </row>
    <row r="76" spans="1:10" x14ac:dyDescent="0.25">
      <c r="A76" s="233" t="s">
        <v>138</v>
      </c>
      <c r="B76" s="234"/>
      <c r="C76" s="235"/>
      <c r="D76" s="128" t="s">
        <v>47</v>
      </c>
      <c r="E76" s="129">
        <f>E77</f>
        <v>0.25</v>
      </c>
      <c r="F76" s="130">
        <v>0</v>
      </c>
      <c r="G76" s="130">
        <v>0</v>
      </c>
      <c r="H76" s="130">
        <f>H77</f>
        <v>0</v>
      </c>
      <c r="I76" s="61"/>
      <c r="J76" s="61"/>
    </row>
    <row r="77" spans="1:10" ht="25.5" customHeight="1" x14ac:dyDescent="0.25">
      <c r="A77" s="123">
        <v>38</v>
      </c>
      <c r="B77" s="124"/>
      <c r="C77" s="125"/>
      <c r="D77" s="126" t="s">
        <v>58</v>
      </c>
      <c r="E77" s="60">
        <v>0.25</v>
      </c>
      <c r="F77" s="101">
        <v>0</v>
      </c>
      <c r="G77" s="101">
        <v>0</v>
      </c>
      <c r="H77" s="101">
        <v>0</v>
      </c>
      <c r="I77" s="61"/>
      <c r="J77" s="61"/>
    </row>
    <row r="78" spans="1:10" ht="19.5" customHeight="1" x14ac:dyDescent="0.25">
      <c r="A78" s="227" t="s">
        <v>136</v>
      </c>
      <c r="B78" s="228"/>
      <c r="C78" s="229"/>
      <c r="D78" s="107" t="s">
        <v>137</v>
      </c>
      <c r="E78" s="108">
        <f>E79+E110+E131+E137</f>
        <v>1282636.26</v>
      </c>
      <c r="F78" s="108">
        <f>F79+F110+F137</f>
        <v>3005745.8</v>
      </c>
      <c r="G78" s="108">
        <f>G79+G110+G131+G137</f>
        <v>3180176.36</v>
      </c>
      <c r="H78" s="108">
        <f>H79+H110+H131+H137</f>
        <v>1195325.8099999998</v>
      </c>
      <c r="I78" s="61">
        <f>(H78/E78)*100</f>
        <v>93.192890866815176</v>
      </c>
      <c r="J78" s="61">
        <f>(H78/G78)*100</f>
        <v>37.586777420105086</v>
      </c>
    </row>
    <row r="79" spans="1:10" ht="21" customHeight="1" x14ac:dyDescent="0.25">
      <c r="A79" s="221" t="s">
        <v>141</v>
      </c>
      <c r="B79" s="222"/>
      <c r="C79" s="223"/>
      <c r="D79" s="55" t="s">
        <v>142</v>
      </c>
      <c r="E79" s="59">
        <f>E80+E85+E89+E93+E97+E103+E107</f>
        <v>1223708.0899999999</v>
      </c>
      <c r="F79" s="59">
        <f>F80+F85+F89+F93+F97+F103+F107</f>
        <v>2910773.3699999996</v>
      </c>
      <c r="G79" s="59">
        <f>G80+G85+G89+G93+G97+G103+G107</f>
        <v>3011402.03</v>
      </c>
      <c r="H79" s="59">
        <f>H80+H85+H89+H93+H97+H103+H107</f>
        <v>1141887.92</v>
      </c>
      <c r="I79" s="61">
        <f>(H79/E79)*100</f>
        <v>93.313750994324153</v>
      </c>
      <c r="J79" s="61">
        <f>(H79/G79)*100</f>
        <v>37.918813516905281</v>
      </c>
    </row>
    <row r="80" spans="1:10" x14ac:dyDescent="0.25">
      <c r="A80" s="224" t="s">
        <v>138</v>
      </c>
      <c r="B80" s="225"/>
      <c r="C80" s="226"/>
      <c r="D80" s="102" t="s">
        <v>47</v>
      </c>
      <c r="E80" s="105">
        <f>E81</f>
        <v>9.41</v>
      </c>
      <c r="F80" s="105">
        <f t="shared" ref="F80" si="30">F81</f>
        <v>2000</v>
      </c>
      <c r="G80" s="105">
        <f t="shared" ref="G80" si="31">G81</f>
        <v>4000</v>
      </c>
      <c r="H80" s="105">
        <f t="shared" ref="H80" si="32">H81</f>
        <v>192.74</v>
      </c>
      <c r="I80" s="61"/>
      <c r="J80" s="61"/>
    </row>
    <row r="81" spans="1:10" x14ac:dyDescent="0.25">
      <c r="A81" s="215">
        <v>3</v>
      </c>
      <c r="B81" s="216"/>
      <c r="C81" s="217"/>
      <c r="D81" s="54" t="s">
        <v>17</v>
      </c>
      <c r="E81" s="60">
        <f>E82+E83+E84</f>
        <v>9.41</v>
      </c>
      <c r="F81" s="60">
        <f>F82+F83+F84</f>
        <v>2000</v>
      </c>
      <c r="G81" s="60">
        <f>G82+G83+G84</f>
        <v>4000</v>
      </c>
      <c r="H81" s="60">
        <f>H82+H83+H84</f>
        <v>192.74</v>
      </c>
      <c r="I81" s="61"/>
      <c r="J81" s="61"/>
    </row>
    <row r="82" spans="1:10" x14ac:dyDescent="0.25">
      <c r="A82" s="218">
        <v>31</v>
      </c>
      <c r="B82" s="219"/>
      <c r="C82" s="220"/>
      <c r="D82" s="54" t="s">
        <v>18</v>
      </c>
      <c r="E82" s="60">
        <v>0.01</v>
      </c>
      <c r="F82" s="58">
        <v>0</v>
      </c>
      <c r="G82" s="58">
        <v>0</v>
      </c>
      <c r="H82" s="58">
        <v>0</v>
      </c>
      <c r="I82" s="61"/>
      <c r="J82" s="61"/>
    </row>
    <row r="83" spans="1:10" ht="25.5" customHeight="1" x14ac:dyDescent="0.25">
      <c r="A83" s="218">
        <v>32</v>
      </c>
      <c r="B83" s="219"/>
      <c r="C83" s="220"/>
      <c r="D83" s="54" t="s">
        <v>30</v>
      </c>
      <c r="E83" s="60">
        <v>0</v>
      </c>
      <c r="F83" s="58">
        <v>2000</v>
      </c>
      <c r="G83" s="58">
        <v>4000</v>
      </c>
      <c r="H83" s="58">
        <v>192.74</v>
      </c>
      <c r="I83" s="61"/>
      <c r="J83" s="61"/>
    </row>
    <row r="84" spans="1:10" ht="25.5" customHeight="1" x14ac:dyDescent="0.25">
      <c r="A84" s="218">
        <v>34</v>
      </c>
      <c r="B84" s="219"/>
      <c r="C84" s="220"/>
      <c r="D84" s="57" t="s">
        <v>57</v>
      </c>
      <c r="E84" s="60">
        <v>9.4</v>
      </c>
      <c r="F84" s="58">
        <v>0</v>
      </c>
      <c r="G84" s="58">
        <v>0</v>
      </c>
      <c r="H84" s="58">
        <v>0</v>
      </c>
      <c r="I84" s="61"/>
      <c r="J84" s="61"/>
    </row>
    <row r="85" spans="1:10" ht="23.25" customHeight="1" x14ac:dyDescent="0.25">
      <c r="A85" s="224" t="s">
        <v>146</v>
      </c>
      <c r="B85" s="225"/>
      <c r="C85" s="226"/>
      <c r="D85" s="133" t="s">
        <v>180</v>
      </c>
      <c r="E85" s="105">
        <f>E86</f>
        <v>1275</v>
      </c>
      <c r="F85" s="105">
        <f t="shared" ref="F85:H85" si="33">F86</f>
        <v>0</v>
      </c>
      <c r="G85" s="105">
        <f t="shared" si="33"/>
        <v>2086.29</v>
      </c>
      <c r="H85" s="105">
        <f t="shared" si="33"/>
        <v>1722</v>
      </c>
      <c r="I85" s="61"/>
      <c r="J85" s="61"/>
    </row>
    <row r="86" spans="1:10" ht="15" customHeight="1" x14ac:dyDescent="0.25">
      <c r="A86" s="215">
        <v>3</v>
      </c>
      <c r="B86" s="216"/>
      <c r="C86" s="217"/>
      <c r="D86" s="57" t="s">
        <v>17</v>
      </c>
      <c r="E86" s="60">
        <f>E87+E88</f>
        <v>1275</v>
      </c>
      <c r="F86" s="60">
        <f t="shared" ref="F86:G86" si="34">F87+F88</f>
        <v>0</v>
      </c>
      <c r="G86" s="60">
        <f t="shared" si="34"/>
        <v>2086.29</v>
      </c>
      <c r="H86" s="60">
        <f t="shared" ref="H86" si="35">H87+H88</f>
        <v>1722</v>
      </c>
      <c r="I86" s="61"/>
      <c r="J86" s="61"/>
    </row>
    <row r="87" spans="1:10" ht="15" customHeight="1" x14ac:dyDescent="0.25">
      <c r="A87" s="218">
        <v>31</v>
      </c>
      <c r="B87" s="219"/>
      <c r="C87" s="220"/>
      <c r="D87" s="57" t="s">
        <v>18</v>
      </c>
      <c r="E87" s="60">
        <v>0</v>
      </c>
      <c r="F87" s="58">
        <v>0</v>
      </c>
      <c r="G87" s="58">
        <v>0</v>
      </c>
      <c r="H87" s="58">
        <v>0</v>
      </c>
      <c r="I87" s="61"/>
      <c r="J87" s="61"/>
    </row>
    <row r="88" spans="1:10" ht="15" customHeight="1" x14ac:dyDescent="0.25">
      <c r="A88" s="218">
        <v>32</v>
      </c>
      <c r="B88" s="219"/>
      <c r="C88" s="220"/>
      <c r="D88" s="57" t="s">
        <v>30</v>
      </c>
      <c r="E88" s="60">
        <v>1275</v>
      </c>
      <c r="F88" s="58">
        <v>0</v>
      </c>
      <c r="G88" s="58">
        <v>2086.29</v>
      </c>
      <c r="H88" s="58">
        <v>1722</v>
      </c>
      <c r="I88" s="61"/>
      <c r="J88" s="61"/>
    </row>
    <row r="89" spans="1:10" ht="15" customHeight="1" x14ac:dyDescent="0.25">
      <c r="A89" s="224" t="s">
        <v>133</v>
      </c>
      <c r="B89" s="225"/>
      <c r="C89" s="226"/>
      <c r="D89" s="104" t="s">
        <v>134</v>
      </c>
      <c r="E89" s="105">
        <f>E90</f>
        <v>42650.720000000001</v>
      </c>
      <c r="F89" s="105">
        <f t="shared" ref="F89" si="36">F90</f>
        <v>84604</v>
      </c>
      <c r="G89" s="105">
        <f t="shared" ref="G89" si="37">G90</f>
        <v>93988.63</v>
      </c>
      <c r="H89" s="105">
        <f>H90</f>
        <v>53294.909999999996</v>
      </c>
      <c r="I89" s="61"/>
      <c r="J89" s="61"/>
    </row>
    <row r="90" spans="1:10" ht="24.75" customHeight="1" x14ac:dyDescent="0.25">
      <c r="A90" s="215">
        <v>3</v>
      </c>
      <c r="B90" s="216"/>
      <c r="C90" s="217"/>
      <c r="D90" s="54" t="s">
        <v>17</v>
      </c>
      <c r="E90" s="60">
        <f>E91+E92</f>
        <v>42650.720000000001</v>
      </c>
      <c r="F90" s="60">
        <f t="shared" ref="F90" si="38">F91+F92</f>
        <v>84604</v>
      </c>
      <c r="G90" s="60">
        <f t="shared" ref="G90" si="39">G91+G92</f>
        <v>93988.63</v>
      </c>
      <c r="H90" s="60">
        <f t="shared" ref="H90" si="40">H91+H92</f>
        <v>53294.909999999996</v>
      </c>
      <c r="I90" s="61"/>
      <c r="J90" s="61"/>
    </row>
    <row r="91" spans="1:10" ht="15" customHeight="1" x14ac:dyDescent="0.25">
      <c r="A91" s="218">
        <v>32</v>
      </c>
      <c r="B91" s="219"/>
      <c r="C91" s="220"/>
      <c r="D91" s="54" t="s">
        <v>30</v>
      </c>
      <c r="E91" s="60">
        <v>42332.53</v>
      </c>
      <c r="F91" s="58">
        <v>83900</v>
      </c>
      <c r="G91" s="58">
        <v>93688.63</v>
      </c>
      <c r="H91" s="58">
        <v>53123.85</v>
      </c>
      <c r="I91" s="61"/>
      <c r="J91" s="61"/>
    </row>
    <row r="92" spans="1:10" ht="15" customHeight="1" x14ac:dyDescent="0.25">
      <c r="A92" s="218">
        <v>34</v>
      </c>
      <c r="B92" s="219"/>
      <c r="C92" s="220"/>
      <c r="D92" s="54" t="s">
        <v>57</v>
      </c>
      <c r="E92" s="60">
        <v>318.19</v>
      </c>
      <c r="F92" s="58">
        <v>704</v>
      </c>
      <c r="G92" s="58">
        <v>300</v>
      </c>
      <c r="H92" s="58">
        <v>171.06</v>
      </c>
      <c r="I92" s="61"/>
      <c r="J92" s="61"/>
    </row>
    <row r="93" spans="1:10" ht="15" customHeight="1" x14ac:dyDescent="0.25">
      <c r="A93" s="224" t="s">
        <v>227</v>
      </c>
      <c r="B93" s="225"/>
      <c r="C93" s="226"/>
      <c r="D93" s="102" t="s">
        <v>181</v>
      </c>
      <c r="E93" s="105">
        <f>E94</f>
        <v>0</v>
      </c>
      <c r="F93" s="105">
        <f t="shared" ref="F93" si="41">F94</f>
        <v>0</v>
      </c>
      <c r="G93" s="105">
        <f t="shared" ref="G93" si="42">G94</f>
        <v>1247.51</v>
      </c>
      <c r="H93" s="105">
        <f t="shared" ref="H93" si="43">H94</f>
        <v>0</v>
      </c>
      <c r="I93" s="61"/>
      <c r="J93" s="61"/>
    </row>
    <row r="94" spans="1:10" ht="15" customHeight="1" x14ac:dyDescent="0.25">
      <c r="A94" s="215">
        <v>3</v>
      </c>
      <c r="B94" s="216"/>
      <c r="C94" s="217"/>
      <c r="D94" s="54" t="s">
        <v>17</v>
      </c>
      <c r="E94" s="60">
        <f>E95+E96</f>
        <v>0</v>
      </c>
      <c r="F94" s="60">
        <f t="shared" ref="F94" si="44">F95+F96</f>
        <v>0</v>
      </c>
      <c r="G94" s="60">
        <f t="shared" ref="G94" si="45">G95+G96</f>
        <v>1247.51</v>
      </c>
      <c r="H94" s="60">
        <f t="shared" ref="H94" si="46">H95+H96</f>
        <v>0</v>
      </c>
      <c r="I94" s="61"/>
      <c r="J94" s="61"/>
    </row>
    <row r="95" spans="1:10" ht="15" customHeight="1" x14ac:dyDescent="0.25">
      <c r="A95" s="218">
        <v>32</v>
      </c>
      <c r="B95" s="219"/>
      <c r="C95" s="220"/>
      <c r="D95" s="54" t="s">
        <v>30</v>
      </c>
      <c r="E95" s="60">
        <v>0</v>
      </c>
      <c r="F95" s="58">
        <v>0</v>
      </c>
      <c r="G95" s="58">
        <v>1247.51</v>
      </c>
      <c r="H95" s="58">
        <v>0</v>
      </c>
      <c r="I95" s="61"/>
      <c r="J95" s="61"/>
    </row>
    <row r="96" spans="1:10" ht="15" customHeight="1" x14ac:dyDescent="0.25">
      <c r="A96" s="218">
        <v>38</v>
      </c>
      <c r="B96" s="219"/>
      <c r="C96" s="220"/>
      <c r="D96" s="54" t="s">
        <v>58</v>
      </c>
      <c r="E96" s="60">
        <v>0</v>
      </c>
      <c r="F96" s="58">
        <v>0</v>
      </c>
      <c r="G96" s="58">
        <v>0</v>
      </c>
      <c r="H96" s="58">
        <v>0</v>
      </c>
      <c r="I96" s="61"/>
      <c r="J96" s="61"/>
    </row>
    <row r="97" spans="1:10" ht="15" customHeight="1" x14ac:dyDescent="0.25">
      <c r="A97" s="224" t="s">
        <v>228</v>
      </c>
      <c r="B97" s="225"/>
      <c r="C97" s="226"/>
      <c r="D97" s="102" t="s">
        <v>140</v>
      </c>
      <c r="E97" s="105">
        <f>E98</f>
        <v>1179772.96</v>
      </c>
      <c r="F97" s="105">
        <f t="shared" ref="F97:H97" si="47">F98</f>
        <v>2823169.3699999996</v>
      </c>
      <c r="G97" s="105">
        <f t="shared" si="47"/>
        <v>2908988.3699999996</v>
      </c>
      <c r="H97" s="105">
        <f t="shared" si="47"/>
        <v>1086678.27</v>
      </c>
      <c r="I97" s="61"/>
      <c r="J97" s="61"/>
    </row>
    <row r="98" spans="1:10" ht="15" customHeight="1" x14ac:dyDescent="0.25">
      <c r="A98" s="215">
        <v>3</v>
      </c>
      <c r="B98" s="216"/>
      <c r="C98" s="217"/>
      <c r="D98" s="57" t="s">
        <v>17</v>
      </c>
      <c r="E98" s="60">
        <f>E99+E100+E102+E101</f>
        <v>1179772.96</v>
      </c>
      <c r="F98" s="60">
        <f t="shared" ref="F98:H98" si="48">F99+F100+F102+F101</f>
        <v>2823169.3699999996</v>
      </c>
      <c r="G98" s="60">
        <f t="shared" si="48"/>
        <v>2908988.3699999996</v>
      </c>
      <c r="H98" s="60">
        <f t="shared" si="48"/>
        <v>1086678.27</v>
      </c>
      <c r="I98" s="61"/>
      <c r="J98" s="61"/>
    </row>
    <row r="99" spans="1:10" ht="15" customHeight="1" x14ac:dyDescent="0.25">
      <c r="A99" s="218">
        <v>31</v>
      </c>
      <c r="B99" s="219"/>
      <c r="C99" s="220"/>
      <c r="D99" s="57" t="s">
        <v>18</v>
      </c>
      <c r="E99" s="60">
        <v>1152788</v>
      </c>
      <c r="F99" s="58">
        <v>2760635.8</v>
      </c>
      <c r="G99" s="58">
        <v>2843454.8</v>
      </c>
      <c r="H99" s="58">
        <v>1064958.17</v>
      </c>
      <c r="I99" s="61"/>
      <c r="J99" s="61"/>
    </row>
    <row r="100" spans="1:10" ht="15" customHeight="1" x14ac:dyDescent="0.25">
      <c r="A100" s="218">
        <v>32</v>
      </c>
      <c r="B100" s="219"/>
      <c r="C100" s="220"/>
      <c r="D100" s="57" t="s">
        <v>30</v>
      </c>
      <c r="E100" s="60">
        <v>26984.959999999999</v>
      </c>
      <c r="F100" s="58">
        <v>62533.57</v>
      </c>
      <c r="G100" s="58">
        <v>65533.57</v>
      </c>
      <c r="H100" s="58">
        <v>21720.1</v>
      </c>
      <c r="I100" s="61"/>
      <c r="J100" s="61"/>
    </row>
    <row r="101" spans="1:10" ht="15" customHeight="1" x14ac:dyDescent="0.25">
      <c r="A101" s="218">
        <v>34</v>
      </c>
      <c r="B101" s="219"/>
      <c r="C101" s="220"/>
      <c r="D101" s="57" t="s">
        <v>57</v>
      </c>
      <c r="E101" s="60">
        <v>0</v>
      </c>
      <c r="F101" s="58">
        <v>0</v>
      </c>
      <c r="G101" s="58">
        <v>0</v>
      </c>
      <c r="H101" s="58">
        <v>0</v>
      </c>
      <c r="I101" s="61"/>
      <c r="J101" s="61"/>
    </row>
    <row r="102" spans="1:10" ht="15" customHeight="1" x14ac:dyDescent="0.25">
      <c r="A102" s="218">
        <v>37</v>
      </c>
      <c r="B102" s="219"/>
      <c r="C102" s="220"/>
      <c r="D102" s="57" t="s">
        <v>148</v>
      </c>
      <c r="E102" s="60">
        <v>0</v>
      </c>
      <c r="F102" s="58">
        <v>0</v>
      </c>
      <c r="G102" s="58">
        <v>0</v>
      </c>
      <c r="H102" s="58">
        <v>0</v>
      </c>
      <c r="I102" s="61"/>
      <c r="J102" s="61"/>
    </row>
    <row r="103" spans="1:10" ht="15" customHeight="1" x14ac:dyDescent="0.25">
      <c r="A103" s="224" t="s">
        <v>144</v>
      </c>
      <c r="B103" s="225"/>
      <c r="C103" s="226"/>
      <c r="D103" s="102" t="s">
        <v>145</v>
      </c>
      <c r="E103" s="105">
        <f>E104</f>
        <v>0</v>
      </c>
      <c r="F103" s="105">
        <f t="shared" ref="F103:G103" si="49">F104</f>
        <v>1000</v>
      </c>
      <c r="G103" s="105">
        <f t="shared" si="49"/>
        <v>1000</v>
      </c>
      <c r="H103" s="105">
        <v>0</v>
      </c>
      <c r="I103" s="61"/>
      <c r="J103" s="61"/>
    </row>
    <row r="104" spans="1:10" ht="15" customHeight="1" x14ac:dyDescent="0.25">
      <c r="A104" s="215">
        <v>3</v>
      </c>
      <c r="B104" s="216"/>
      <c r="C104" s="217"/>
      <c r="D104" s="57" t="s">
        <v>17</v>
      </c>
      <c r="E104" s="60">
        <f>E105+E106</f>
        <v>0</v>
      </c>
      <c r="F104" s="60">
        <f t="shared" ref="F104:G104" si="50">F105+F106</f>
        <v>1000</v>
      </c>
      <c r="G104" s="60">
        <f t="shared" si="50"/>
        <v>1000</v>
      </c>
      <c r="H104" s="60">
        <f t="shared" ref="H104" si="51">H105+H106</f>
        <v>0</v>
      </c>
      <c r="I104" s="61"/>
      <c r="J104" s="61"/>
    </row>
    <row r="105" spans="1:10" ht="15" customHeight="1" x14ac:dyDescent="0.25">
      <c r="A105" s="218">
        <v>31</v>
      </c>
      <c r="B105" s="219"/>
      <c r="C105" s="220"/>
      <c r="D105" s="57" t="s">
        <v>18</v>
      </c>
      <c r="E105" s="60">
        <v>0</v>
      </c>
      <c r="F105" s="58">
        <v>0</v>
      </c>
      <c r="G105" s="58">
        <v>0</v>
      </c>
      <c r="H105" s="58">
        <v>0</v>
      </c>
      <c r="I105" s="61"/>
      <c r="J105" s="61"/>
    </row>
    <row r="106" spans="1:10" ht="15" customHeight="1" x14ac:dyDescent="0.25">
      <c r="A106" s="218">
        <v>32</v>
      </c>
      <c r="B106" s="219"/>
      <c r="C106" s="220"/>
      <c r="D106" s="57" t="s">
        <v>30</v>
      </c>
      <c r="E106" s="60">
        <v>0</v>
      </c>
      <c r="F106" s="58">
        <v>1000</v>
      </c>
      <c r="G106" s="58">
        <v>1000</v>
      </c>
      <c r="H106" s="58">
        <v>0</v>
      </c>
      <c r="I106" s="61"/>
      <c r="J106" s="61"/>
    </row>
    <row r="107" spans="1:10" ht="22.5" customHeight="1" x14ac:dyDescent="0.25">
      <c r="A107" s="233" t="s">
        <v>229</v>
      </c>
      <c r="B107" s="234"/>
      <c r="C107" s="235"/>
      <c r="D107" s="134" t="s">
        <v>230</v>
      </c>
      <c r="E107" s="129">
        <f t="shared" ref="E107:H107" si="52">E108</f>
        <v>0</v>
      </c>
      <c r="F107" s="130">
        <f t="shared" si="52"/>
        <v>0</v>
      </c>
      <c r="G107" s="130">
        <f t="shared" si="52"/>
        <v>91.23</v>
      </c>
      <c r="H107" s="130">
        <f t="shared" si="52"/>
        <v>0</v>
      </c>
      <c r="I107" s="61"/>
      <c r="J107" s="61"/>
    </row>
    <row r="108" spans="1:10" ht="15" customHeight="1" x14ac:dyDescent="0.25">
      <c r="A108" s="123">
        <v>3</v>
      </c>
      <c r="B108" s="124"/>
      <c r="C108" s="125"/>
      <c r="D108" s="126" t="s">
        <v>17</v>
      </c>
      <c r="E108" s="60">
        <f>E109</f>
        <v>0</v>
      </c>
      <c r="F108" s="101">
        <v>0</v>
      </c>
      <c r="G108" s="101">
        <f>G109</f>
        <v>91.23</v>
      </c>
      <c r="H108" s="101">
        <f>H109</f>
        <v>0</v>
      </c>
      <c r="I108" s="61"/>
      <c r="J108" s="61"/>
    </row>
    <row r="109" spans="1:10" ht="15" customHeight="1" x14ac:dyDescent="0.25">
      <c r="A109" s="123">
        <v>32</v>
      </c>
      <c r="B109" s="124"/>
      <c r="C109" s="125"/>
      <c r="D109" s="126" t="s">
        <v>30</v>
      </c>
      <c r="E109" s="60">
        <v>0</v>
      </c>
      <c r="F109" s="101">
        <v>0</v>
      </c>
      <c r="G109" s="101">
        <v>91.23</v>
      </c>
      <c r="H109" s="101">
        <v>0</v>
      </c>
      <c r="I109" s="61"/>
      <c r="J109" s="61"/>
    </row>
    <row r="110" spans="1:10" ht="24.75" customHeight="1" x14ac:dyDescent="0.25">
      <c r="A110" s="221" t="s">
        <v>153</v>
      </c>
      <c r="B110" s="222"/>
      <c r="C110" s="223"/>
      <c r="D110" s="56" t="s">
        <v>154</v>
      </c>
      <c r="E110" s="59">
        <f>E111+E116+E121+E126</f>
        <v>2393.71</v>
      </c>
      <c r="F110" s="59">
        <f>F111+F116+F121+F126</f>
        <v>2000</v>
      </c>
      <c r="G110" s="59">
        <f>G111+G116+G121+G126</f>
        <v>75056.88</v>
      </c>
      <c r="H110" s="59">
        <f>H111+H116+H121+H126</f>
        <v>610.44000000000005</v>
      </c>
      <c r="I110" s="61">
        <f>(H110/E110)*100</f>
        <v>25.501836062012529</v>
      </c>
      <c r="J110" s="61">
        <f>(H110/G110)*100</f>
        <v>0.81330319086005187</v>
      </c>
    </row>
    <row r="111" spans="1:10" ht="15" customHeight="1" x14ac:dyDescent="0.25">
      <c r="A111" s="224" t="s">
        <v>138</v>
      </c>
      <c r="B111" s="225"/>
      <c r="C111" s="226"/>
      <c r="D111" s="102" t="s">
        <v>47</v>
      </c>
      <c r="E111" s="105">
        <f>E112+E114</f>
        <v>0</v>
      </c>
      <c r="F111" s="105">
        <f t="shared" ref="F111" si="53">F112+F114</f>
        <v>2000</v>
      </c>
      <c r="G111" s="105">
        <f>G112+G114</f>
        <v>4530</v>
      </c>
      <c r="H111" s="105">
        <f t="shared" ref="H111" si="54">H112+H114</f>
        <v>610.44000000000005</v>
      </c>
      <c r="I111" s="61"/>
      <c r="J111" s="61"/>
    </row>
    <row r="112" spans="1:10" ht="15" customHeight="1" x14ac:dyDescent="0.25">
      <c r="A112" s="215">
        <v>3</v>
      </c>
      <c r="B112" s="216"/>
      <c r="C112" s="217"/>
      <c r="D112" s="57" t="s">
        <v>17</v>
      </c>
      <c r="E112" s="60">
        <f>E113</f>
        <v>0</v>
      </c>
      <c r="F112" s="60">
        <f t="shared" ref="F112:H112" si="55">F113</f>
        <v>0</v>
      </c>
      <c r="G112" s="60">
        <f t="shared" si="55"/>
        <v>0</v>
      </c>
      <c r="H112" s="60">
        <f t="shared" si="55"/>
        <v>0</v>
      </c>
      <c r="I112" s="61"/>
      <c r="J112" s="61"/>
    </row>
    <row r="113" spans="1:10" ht="15" customHeight="1" x14ac:dyDescent="0.25">
      <c r="A113" s="218">
        <v>32</v>
      </c>
      <c r="B113" s="219"/>
      <c r="C113" s="220"/>
      <c r="D113" s="57" t="s">
        <v>30</v>
      </c>
      <c r="E113" s="60">
        <v>0</v>
      </c>
      <c r="F113" s="58">
        <v>0</v>
      </c>
      <c r="G113" s="58">
        <v>0</v>
      </c>
      <c r="H113" s="58">
        <v>0</v>
      </c>
      <c r="I113" s="61"/>
      <c r="J113" s="61"/>
    </row>
    <row r="114" spans="1:10" ht="15" customHeight="1" x14ac:dyDescent="0.25">
      <c r="A114" s="215">
        <v>4</v>
      </c>
      <c r="B114" s="216"/>
      <c r="C114" s="217"/>
      <c r="D114" s="57" t="s">
        <v>150</v>
      </c>
      <c r="E114" s="60">
        <v>0</v>
      </c>
      <c r="F114" s="60">
        <f t="shared" ref="F114:H114" si="56">F115</f>
        <v>2000</v>
      </c>
      <c r="G114" s="60">
        <f t="shared" si="56"/>
        <v>4530</v>
      </c>
      <c r="H114" s="60">
        <f t="shared" si="56"/>
        <v>610.44000000000005</v>
      </c>
      <c r="I114" s="61"/>
      <c r="J114" s="61"/>
    </row>
    <row r="115" spans="1:10" ht="25.5" customHeight="1" x14ac:dyDescent="0.25">
      <c r="A115" s="218">
        <v>42</v>
      </c>
      <c r="B115" s="219"/>
      <c r="C115" s="220"/>
      <c r="D115" s="57" t="s">
        <v>149</v>
      </c>
      <c r="E115" s="60">
        <v>0</v>
      </c>
      <c r="F115" s="58">
        <v>2000</v>
      </c>
      <c r="G115" s="58">
        <v>4530</v>
      </c>
      <c r="H115" s="58">
        <v>610.44000000000005</v>
      </c>
      <c r="I115" s="61"/>
      <c r="J115" s="61"/>
    </row>
    <row r="116" spans="1:10" ht="15" customHeight="1" x14ac:dyDescent="0.25">
      <c r="A116" s="224" t="s">
        <v>146</v>
      </c>
      <c r="B116" s="225"/>
      <c r="C116" s="226"/>
      <c r="D116" s="102" t="s">
        <v>166</v>
      </c>
      <c r="E116" s="105">
        <f>E117+E119</f>
        <v>431.21</v>
      </c>
      <c r="F116" s="105">
        <f t="shared" ref="F116" si="57">F117+F119</f>
        <v>0</v>
      </c>
      <c r="G116" s="105">
        <f>G117+G119</f>
        <v>3000</v>
      </c>
      <c r="H116" s="105">
        <f t="shared" ref="H116" si="58">H117+H119</f>
        <v>0</v>
      </c>
      <c r="I116" s="61"/>
      <c r="J116" s="61"/>
    </row>
    <row r="117" spans="1:10" x14ac:dyDescent="0.25">
      <c r="A117" s="215">
        <v>3</v>
      </c>
      <c r="B117" s="216"/>
      <c r="C117" s="217"/>
      <c r="D117" s="57" t="s">
        <v>17</v>
      </c>
      <c r="E117" s="60">
        <f>E118</f>
        <v>0</v>
      </c>
      <c r="F117" s="60">
        <f t="shared" ref="F117:H117" si="59">F118</f>
        <v>0</v>
      </c>
      <c r="G117" s="60">
        <f t="shared" si="59"/>
        <v>0</v>
      </c>
      <c r="H117" s="60">
        <f t="shared" si="59"/>
        <v>0</v>
      </c>
      <c r="I117" s="61"/>
      <c r="J117" s="61"/>
    </row>
    <row r="118" spans="1:10" x14ac:dyDescent="0.25">
      <c r="A118" s="218">
        <v>32</v>
      </c>
      <c r="B118" s="219"/>
      <c r="C118" s="220"/>
      <c r="D118" s="57" t="s">
        <v>30</v>
      </c>
      <c r="E118" s="60">
        <v>0</v>
      </c>
      <c r="F118" s="58">
        <v>0</v>
      </c>
      <c r="G118" s="58">
        <v>0</v>
      </c>
      <c r="H118" s="58">
        <v>0</v>
      </c>
      <c r="I118" s="61"/>
      <c r="J118" s="61"/>
    </row>
    <row r="119" spans="1:10" x14ac:dyDescent="0.25">
      <c r="A119" s="215">
        <v>4</v>
      </c>
      <c r="B119" s="216"/>
      <c r="C119" s="217"/>
      <c r="D119" s="57" t="s">
        <v>150</v>
      </c>
      <c r="E119" s="60">
        <f>E120</f>
        <v>431.21</v>
      </c>
      <c r="F119" s="60">
        <f t="shared" ref="F119:H119" si="60">F120</f>
        <v>0</v>
      </c>
      <c r="G119" s="60">
        <f t="shared" si="60"/>
        <v>3000</v>
      </c>
      <c r="H119" s="60">
        <f t="shared" si="60"/>
        <v>0</v>
      </c>
      <c r="I119" s="61"/>
      <c r="J119" s="61"/>
    </row>
    <row r="120" spans="1:10" x14ac:dyDescent="0.25">
      <c r="A120" s="218">
        <v>42</v>
      </c>
      <c r="B120" s="219"/>
      <c r="C120" s="220"/>
      <c r="D120" s="57" t="s">
        <v>149</v>
      </c>
      <c r="E120" s="60">
        <v>431.21</v>
      </c>
      <c r="F120" s="58">
        <v>0</v>
      </c>
      <c r="G120" s="58">
        <v>3000</v>
      </c>
      <c r="H120" s="58">
        <v>0</v>
      </c>
      <c r="I120" s="61"/>
      <c r="J120" s="61"/>
    </row>
    <row r="121" spans="1:10" ht="15" customHeight="1" x14ac:dyDescent="0.25">
      <c r="A121" s="224" t="s">
        <v>133</v>
      </c>
      <c r="B121" s="225"/>
      <c r="C121" s="226"/>
      <c r="D121" s="104" t="s">
        <v>134</v>
      </c>
      <c r="E121" s="105">
        <f>E122+E124</f>
        <v>1962.5</v>
      </c>
      <c r="F121" s="105">
        <f t="shared" ref="F121" si="61">F122+F124</f>
        <v>0</v>
      </c>
      <c r="G121" s="105">
        <f>G122+G124</f>
        <v>0</v>
      </c>
      <c r="H121" s="105">
        <f>H122+H124</f>
        <v>0</v>
      </c>
      <c r="I121" s="61"/>
      <c r="J121" s="61"/>
    </row>
    <row r="122" spans="1:10" x14ac:dyDescent="0.25">
      <c r="A122" s="215">
        <v>3</v>
      </c>
      <c r="B122" s="216"/>
      <c r="C122" s="217"/>
      <c r="D122" s="57" t="s">
        <v>17</v>
      </c>
      <c r="E122" s="60">
        <f>E123</f>
        <v>0</v>
      </c>
      <c r="F122" s="60">
        <f t="shared" ref="F122:H122" si="62">F123</f>
        <v>0</v>
      </c>
      <c r="G122" s="60">
        <f t="shared" si="62"/>
        <v>0</v>
      </c>
      <c r="H122" s="60">
        <f t="shared" si="62"/>
        <v>0</v>
      </c>
      <c r="I122" s="61"/>
      <c r="J122" s="61"/>
    </row>
    <row r="123" spans="1:10" x14ac:dyDescent="0.25">
      <c r="A123" s="218">
        <v>32</v>
      </c>
      <c r="B123" s="219"/>
      <c r="C123" s="220"/>
      <c r="D123" s="57" t="s">
        <v>30</v>
      </c>
      <c r="E123" s="60">
        <v>0</v>
      </c>
      <c r="F123" s="58">
        <v>0</v>
      </c>
      <c r="G123" s="58">
        <v>0</v>
      </c>
      <c r="H123" s="58">
        <v>0</v>
      </c>
      <c r="I123" s="61"/>
      <c r="J123" s="61"/>
    </row>
    <row r="124" spans="1:10" x14ac:dyDescent="0.25">
      <c r="A124" s="215">
        <v>4</v>
      </c>
      <c r="B124" s="216"/>
      <c r="C124" s="217"/>
      <c r="D124" s="57" t="s">
        <v>150</v>
      </c>
      <c r="E124" s="60">
        <f>E125</f>
        <v>1962.5</v>
      </c>
      <c r="F124" s="60">
        <f t="shared" ref="F124" si="63">F125</f>
        <v>0</v>
      </c>
      <c r="G124" s="60">
        <v>0</v>
      </c>
      <c r="H124" s="60">
        <f t="shared" ref="H124" si="64">H125</f>
        <v>0</v>
      </c>
      <c r="I124" s="61"/>
      <c r="J124" s="61"/>
    </row>
    <row r="125" spans="1:10" x14ac:dyDescent="0.25">
      <c r="A125" s="218">
        <v>42</v>
      </c>
      <c r="B125" s="219"/>
      <c r="C125" s="220"/>
      <c r="D125" s="132" t="s">
        <v>149</v>
      </c>
      <c r="E125" s="60">
        <v>1962.5</v>
      </c>
      <c r="F125" s="58">
        <v>0</v>
      </c>
      <c r="G125" s="58">
        <v>0</v>
      </c>
      <c r="H125" s="58">
        <v>0</v>
      </c>
      <c r="I125" s="61"/>
      <c r="J125" s="61"/>
    </row>
    <row r="126" spans="1:10" ht="21" customHeight="1" x14ac:dyDescent="0.25">
      <c r="A126" s="233" t="s">
        <v>125</v>
      </c>
      <c r="B126" s="234"/>
      <c r="C126" s="235"/>
      <c r="D126" s="128" t="s">
        <v>231</v>
      </c>
      <c r="E126" s="129">
        <f>E130</f>
        <v>0</v>
      </c>
      <c r="F126" s="130">
        <v>0</v>
      </c>
      <c r="G126" s="130">
        <f>G127+G129</f>
        <v>67526.880000000005</v>
      </c>
      <c r="H126" s="130">
        <f>H127+H129</f>
        <v>0</v>
      </c>
      <c r="I126" s="61"/>
      <c r="J126" s="61"/>
    </row>
    <row r="127" spans="1:10" ht="16.5" customHeight="1" x14ac:dyDescent="0.25">
      <c r="A127" s="135">
        <v>3</v>
      </c>
      <c r="B127" s="136"/>
      <c r="C127" s="137"/>
      <c r="D127" s="170" t="s">
        <v>17</v>
      </c>
      <c r="E127" s="60">
        <v>0</v>
      </c>
      <c r="F127" s="101">
        <v>0</v>
      </c>
      <c r="G127" s="101">
        <f>G128</f>
        <v>34276.879999999997</v>
      </c>
      <c r="H127" s="101">
        <f>H128</f>
        <v>0</v>
      </c>
      <c r="I127" s="59"/>
      <c r="J127" s="59"/>
    </row>
    <row r="128" spans="1:10" ht="21" customHeight="1" x14ac:dyDescent="0.25">
      <c r="A128" s="147">
        <v>32</v>
      </c>
      <c r="B128" s="136"/>
      <c r="C128" s="137"/>
      <c r="D128" s="170" t="s">
        <v>30</v>
      </c>
      <c r="E128" s="60">
        <v>0</v>
      </c>
      <c r="F128" s="101">
        <v>0</v>
      </c>
      <c r="G128" s="101">
        <v>34276.879999999997</v>
      </c>
      <c r="H128" s="101">
        <v>0</v>
      </c>
      <c r="I128" s="59"/>
      <c r="J128" s="59"/>
    </row>
    <row r="129" spans="1:10" ht="21" customHeight="1" x14ac:dyDescent="0.25">
      <c r="A129" s="135">
        <v>4</v>
      </c>
      <c r="B129" s="136"/>
      <c r="C129" s="137"/>
      <c r="D129" s="170" t="s">
        <v>222</v>
      </c>
      <c r="E129" s="60">
        <v>0</v>
      </c>
      <c r="F129" s="101">
        <v>0</v>
      </c>
      <c r="G129" s="101">
        <f>G130</f>
        <v>33250</v>
      </c>
      <c r="H129" s="101">
        <f>H130</f>
        <v>0</v>
      </c>
      <c r="I129" s="59"/>
      <c r="J129" s="59"/>
    </row>
    <row r="130" spans="1:10" ht="30.75" customHeight="1" x14ac:dyDescent="0.25">
      <c r="A130" s="147">
        <v>45</v>
      </c>
      <c r="B130" s="142"/>
      <c r="C130" s="143"/>
      <c r="D130" s="144" t="s">
        <v>179</v>
      </c>
      <c r="E130" s="60">
        <v>0</v>
      </c>
      <c r="F130" s="101">
        <v>0</v>
      </c>
      <c r="G130" s="101">
        <v>33250</v>
      </c>
      <c r="H130" s="101">
        <v>0</v>
      </c>
      <c r="I130" s="61"/>
      <c r="J130" s="61"/>
    </row>
    <row r="131" spans="1:10" ht="26.25" customHeight="1" x14ac:dyDescent="0.25">
      <c r="A131" s="221" t="s">
        <v>187</v>
      </c>
      <c r="B131" s="222"/>
      <c r="C131" s="223"/>
      <c r="D131" s="145" t="s">
        <v>188</v>
      </c>
      <c r="E131" s="59">
        <f t="shared" ref="E131:G132" si="65">E132</f>
        <v>3157.3599999999997</v>
      </c>
      <c r="F131" s="131">
        <f t="shared" si="65"/>
        <v>0</v>
      </c>
      <c r="G131" s="131">
        <f t="shared" si="65"/>
        <v>0</v>
      </c>
      <c r="H131" s="131">
        <f>H132</f>
        <v>0</v>
      </c>
      <c r="I131" s="61">
        <f>(H131/E131)*100</f>
        <v>0</v>
      </c>
      <c r="J131" s="61" t="e">
        <f>(H131/G131)*100</f>
        <v>#DIV/0!</v>
      </c>
    </row>
    <row r="132" spans="1:10" x14ac:dyDescent="0.25">
      <c r="A132" s="233" t="s">
        <v>228</v>
      </c>
      <c r="B132" s="234"/>
      <c r="C132" s="235"/>
      <c r="D132" s="128" t="s">
        <v>140</v>
      </c>
      <c r="E132" s="129">
        <f t="shared" si="65"/>
        <v>3157.3599999999997</v>
      </c>
      <c r="F132" s="130">
        <f t="shared" si="65"/>
        <v>0</v>
      </c>
      <c r="G132" s="130">
        <f t="shared" si="65"/>
        <v>0</v>
      </c>
      <c r="H132" s="130">
        <f>H133</f>
        <v>0</v>
      </c>
      <c r="I132" s="61"/>
      <c r="J132" s="61"/>
    </row>
    <row r="133" spans="1:10" x14ac:dyDescent="0.25">
      <c r="A133" s="135">
        <v>3</v>
      </c>
      <c r="B133" s="136"/>
      <c r="C133" s="137"/>
      <c r="D133" s="144" t="s">
        <v>17</v>
      </c>
      <c r="E133" s="60">
        <f>E134+E135+E136</f>
        <v>3157.3599999999997</v>
      </c>
      <c r="F133" s="101">
        <f>F134+F135+F136</f>
        <v>0</v>
      </c>
      <c r="G133" s="101">
        <f>G134+G135+G136</f>
        <v>0</v>
      </c>
      <c r="H133" s="101">
        <f>H134+H135+H136</f>
        <v>0</v>
      </c>
      <c r="I133" s="61"/>
      <c r="J133" s="61"/>
    </row>
    <row r="134" spans="1:10" x14ac:dyDescent="0.25">
      <c r="A134" s="147">
        <v>31</v>
      </c>
      <c r="B134" s="136"/>
      <c r="C134" s="137"/>
      <c r="D134" s="144" t="s">
        <v>189</v>
      </c>
      <c r="E134" s="60">
        <v>1725.39</v>
      </c>
      <c r="F134" s="101">
        <v>0</v>
      </c>
      <c r="G134" s="101">
        <v>0</v>
      </c>
      <c r="H134" s="101">
        <v>0</v>
      </c>
      <c r="I134" s="61"/>
      <c r="J134" s="61"/>
    </row>
    <row r="135" spans="1:10" x14ac:dyDescent="0.25">
      <c r="A135" s="147">
        <v>32</v>
      </c>
      <c r="B135" s="136"/>
      <c r="C135" s="137"/>
      <c r="D135" s="144" t="s">
        <v>30</v>
      </c>
      <c r="E135" s="60">
        <v>559.91999999999996</v>
      </c>
      <c r="F135" s="101">
        <v>0</v>
      </c>
      <c r="G135" s="101">
        <v>0</v>
      </c>
      <c r="H135" s="101">
        <v>0</v>
      </c>
      <c r="I135" s="61"/>
      <c r="J135" s="61"/>
    </row>
    <row r="136" spans="1:10" x14ac:dyDescent="0.25">
      <c r="A136" s="146">
        <v>34</v>
      </c>
      <c r="B136" s="142"/>
      <c r="C136" s="143"/>
      <c r="D136" s="144" t="s">
        <v>57</v>
      </c>
      <c r="E136" s="60">
        <v>872.05</v>
      </c>
      <c r="F136" s="101">
        <v>0</v>
      </c>
      <c r="G136" s="101">
        <v>0</v>
      </c>
      <c r="H136" s="101">
        <v>0</v>
      </c>
      <c r="I136" s="61"/>
      <c r="J136" s="61"/>
    </row>
    <row r="137" spans="1:10" x14ac:dyDescent="0.25">
      <c r="A137" s="221" t="s">
        <v>151</v>
      </c>
      <c r="B137" s="222"/>
      <c r="C137" s="223"/>
      <c r="D137" s="56" t="s">
        <v>152</v>
      </c>
      <c r="E137" s="59">
        <f>E138</f>
        <v>53377.1</v>
      </c>
      <c r="F137" s="59">
        <f t="shared" ref="F137:H137" si="66">F138</f>
        <v>92972.43</v>
      </c>
      <c r="G137" s="59">
        <f>G138</f>
        <v>93717.45</v>
      </c>
      <c r="H137" s="59">
        <f t="shared" si="66"/>
        <v>52827.45</v>
      </c>
      <c r="I137" s="61">
        <f>(H137/E137)*100</f>
        <v>98.970251287537153</v>
      </c>
      <c r="J137" s="61">
        <f>(H137/G137)*100</f>
        <v>56.368851265159257</v>
      </c>
    </row>
    <row r="138" spans="1:10" x14ac:dyDescent="0.25">
      <c r="A138" s="224" t="s">
        <v>133</v>
      </c>
      <c r="B138" s="225"/>
      <c r="C138" s="226"/>
      <c r="D138" s="104" t="s">
        <v>134</v>
      </c>
      <c r="E138" s="105">
        <f>E139</f>
        <v>53377.1</v>
      </c>
      <c r="F138" s="105">
        <f t="shared" ref="F138:H138" si="67">F139</f>
        <v>92972.43</v>
      </c>
      <c r="G138" s="105">
        <f t="shared" si="67"/>
        <v>93717.45</v>
      </c>
      <c r="H138" s="105">
        <f t="shared" si="67"/>
        <v>52827.45</v>
      </c>
      <c r="I138" s="61"/>
      <c r="J138" s="61"/>
    </row>
    <row r="139" spans="1:10" x14ac:dyDescent="0.25">
      <c r="A139" s="215">
        <v>3</v>
      </c>
      <c r="B139" s="216"/>
      <c r="C139" s="217"/>
      <c r="D139" s="57" t="s">
        <v>17</v>
      </c>
      <c r="E139" s="60">
        <f>E140</f>
        <v>53377.1</v>
      </c>
      <c r="F139" s="60">
        <f t="shared" ref="F139:H139" si="68">F140</f>
        <v>92972.43</v>
      </c>
      <c r="G139" s="60">
        <f t="shared" si="68"/>
        <v>93717.45</v>
      </c>
      <c r="H139" s="60">
        <f t="shared" si="68"/>
        <v>52827.45</v>
      </c>
      <c r="I139" s="61"/>
      <c r="J139" s="61"/>
    </row>
    <row r="140" spans="1:10" x14ac:dyDescent="0.25">
      <c r="A140" s="218">
        <v>32</v>
      </c>
      <c r="B140" s="219"/>
      <c r="C140" s="220"/>
      <c r="D140" s="57" t="s">
        <v>30</v>
      </c>
      <c r="E140" s="60">
        <v>53377.1</v>
      </c>
      <c r="F140" s="58">
        <v>92972.43</v>
      </c>
      <c r="G140" s="58">
        <v>93717.45</v>
      </c>
      <c r="H140" s="58">
        <v>52827.45</v>
      </c>
      <c r="I140" s="61"/>
      <c r="J140" s="61"/>
    </row>
    <row r="142" spans="1:10" ht="25.5" customHeight="1" x14ac:dyDescent="0.25"/>
    <row r="143" spans="1:10" ht="15" customHeight="1" x14ac:dyDescent="0.25">
      <c r="A143" s="206"/>
      <c r="B143" s="206"/>
      <c r="C143" s="206"/>
      <c r="D143" s="206"/>
    </row>
    <row r="145" spans="1:4" x14ac:dyDescent="0.25">
      <c r="A145" s="214"/>
      <c r="B145" s="214"/>
      <c r="C145" s="214"/>
      <c r="D145" s="214"/>
    </row>
    <row r="146" spans="1:4" ht="8.25" customHeight="1" x14ac:dyDescent="0.25"/>
    <row r="147" spans="1:4" ht="7.5" customHeight="1" x14ac:dyDescent="0.25"/>
  </sheetData>
  <mergeCells count="110">
    <mergeCell ref="A14:C14"/>
    <mergeCell ref="A34:C34"/>
    <mergeCell ref="A35:C35"/>
    <mergeCell ref="A36:C36"/>
    <mergeCell ref="A37:C37"/>
    <mergeCell ref="A38:C38"/>
    <mergeCell ref="A39:C39"/>
    <mergeCell ref="A143:D143"/>
    <mergeCell ref="A137:C137"/>
    <mergeCell ref="A138:C138"/>
    <mergeCell ref="A139:C139"/>
    <mergeCell ref="A140:C140"/>
    <mergeCell ref="A124:C124"/>
    <mergeCell ref="A125:C125"/>
    <mergeCell ref="A126:C126"/>
    <mergeCell ref="A131:C131"/>
    <mergeCell ref="A132:C132"/>
    <mergeCell ref="A20:C20"/>
    <mergeCell ref="A92:C92"/>
    <mergeCell ref="A93:C93"/>
    <mergeCell ref="A21:C21"/>
    <mergeCell ref="A22:C22"/>
    <mergeCell ref="A23:C23"/>
    <mergeCell ref="A24:C24"/>
    <mergeCell ref="A46:C46"/>
    <mergeCell ref="A50:C50"/>
    <mergeCell ref="A51:C51"/>
    <mergeCell ref="A118:C118"/>
    <mergeCell ref="A120:C120"/>
    <mergeCell ref="A121:C121"/>
    <mergeCell ref="A119:C119"/>
    <mergeCell ref="A122:C122"/>
    <mergeCell ref="A53:C53"/>
    <mergeCell ref="A116:C116"/>
    <mergeCell ref="A117:C117"/>
    <mergeCell ref="A97:C97"/>
    <mergeCell ref="A98:C98"/>
    <mergeCell ref="A99:C99"/>
    <mergeCell ref="A68:C68"/>
    <mergeCell ref="A67:C67"/>
    <mergeCell ref="A79:C79"/>
    <mergeCell ref="A52:C52"/>
    <mergeCell ref="A49:C49"/>
    <mergeCell ref="A57:C57"/>
    <mergeCell ref="A82:C82"/>
    <mergeCell ref="A43:C43"/>
    <mergeCell ref="A60:C60"/>
    <mergeCell ref="A65:C65"/>
    <mergeCell ref="A66:C66"/>
    <mergeCell ref="A5:C5"/>
    <mergeCell ref="A3:J3"/>
    <mergeCell ref="A100:C100"/>
    <mergeCell ref="A103:C103"/>
    <mergeCell ref="A111:C111"/>
    <mergeCell ref="A16:C16"/>
    <mergeCell ref="A18:C18"/>
    <mergeCell ref="A80:C80"/>
    <mergeCell ref="A105:C105"/>
    <mergeCell ref="A107:C107"/>
    <mergeCell ref="A106:C106"/>
    <mergeCell ref="A110:C110"/>
    <mergeCell ref="A47:C47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8:C8"/>
    <mergeCell ref="A9:C9"/>
    <mergeCell ref="A1:J1"/>
    <mergeCell ref="A7:C7"/>
    <mergeCell ref="A104:C104"/>
    <mergeCell ref="A83:C83"/>
    <mergeCell ref="A89:C89"/>
    <mergeCell ref="A90:C90"/>
    <mergeCell ref="A91:C91"/>
    <mergeCell ref="A96:C96"/>
    <mergeCell ref="A84:C84"/>
    <mergeCell ref="A102:C102"/>
    <mergeCell ref="A101:C101"/>
    <mergeCell ref="A85:C85"/>
    <mergeCell ref="A10:C10"/>
    <mergeCell ref="A12:C12"/>
    <mergeCell ref="A40:C40"/>
    <mergeCell ref="A41:C41"/>
    <mergeCell ref="A76:C76"/>
    <mergeCell ref="A44:C44"/>
    <mergeCell ref="A48:C48"/>
    <mergeCell ref="A64:C64"/>
    <mergeCell ref="A145:D145"/>
    <mergeCell ref="A94:C94"/>
    <mergeCell ref="A95:C95"/>
    <mergeCell ref="A72:C72"/>
    <mergeCell ref="A73:C73"/>
    <mergeCell ref="A74:C74"/>
    <mergeCell ref="A75:C75"/>
    <mergeCell ref="A86:C86"/>
    <mergeCell ref="A87:C87"/>
    <mergeCell ref="A88:C88"/>
    <mergeCell ref="A78:C78"/>
    <mergeCell ref="A81:C81"/>
    <mergeCell ref="A112:C112"/>
    <mergeCell ref="A113:C113"/>
    <mergeCell ref="A115:C115"/>
    <mergeCell ref="A114:C114"/>
    <mergeCell ref="A123:C123"/>
  </mergeCells>
  <pageMargins left="0.25" right="0.25" top="0.75" bottom="0.75" header="0.3" footer="0.3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9c8e87a-1df1-4a78-94b4-feb50775094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D0E02FAA450F4AB97E6AD73AC4E38A" ma:contentTypeVersion="17" ma:contentTypeDescription="Create a new document." ma:contentTypeScope="" ma:versionID="cba179d83bf94a8faa4152c0b02d6bd6">
  <xsd:schema xmlns:xsd="http://www.w3.org/2001/XMLSchema" xmlns:xs="http://www.w3.org/2001/XMLSchema" xmlns:p="http://schemas.microsoft.com/office/2006/metadata/properties" xmlns:ns3="f9c8e87a-1df1-4a78-94b4-feb50775094c" xmlns:ns4="bc39634f-0dea-49af-ac54-cef8e4dadb9c" targetNamespace="http://schemas.microsoft.com/office/2006/metadata/properties" ma:root="true" ma:fieldsID="928d82ebe88718d3dc5fe66b174c2a64" ns3:_="" ns4:_="">
    <xsd:import namespace="f9c8e87a-1df1-4a78-94b4-feb50775094c"/>
    <xsd:import namespace="bc39634f-0dea-49af-ac54-cef8e4dadb9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8e87a-1df1-4a78-94b4-feb507750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9634f-0dea-49af-ac54-cef8e4dadb9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8FCE7C-5B5C-41F6-93FB-80B5AF1F86F3}">
  <ds:schemaRefs>
    <ds:schemaRef ds:uri="http://schemas.microsoft.com/office/2006/documentManagement/types"/>
    <ds:schemaRef ds:uri="f9c8e87a-1df1-4a78-94b4-feb50775094c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bc39634f-0dea-49af-ac54-cef8e4dadb9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F755EA5-FB84-4C66-946E-9F2841E75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c8e87a-1df1-4a78-94b4-feb50775094c"/>
    <ds:schemaRef ds:uri="bc39634f-0dea-49af-ac54-cef8e4dadb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CCA0D8-479C-400A-AA95-6C466DFBEF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SAŽETAK</vt:lpstr>
      <vt:lpstr> Račun prihoda i rashoda</vt:lpstr>
      <vt:lpstr>Rashodi prema funkcijskoj kl</vt:lpstr>
      <vt:lpstr>Račun financiranja</vt:lpstr>
      <vt:lpstr>POSEBNI DIO</vt:lpstr>
      <vt:lpstr>' Račun prihoda i rashoda'!Ispis_naslova</vt:lpstr>
      <vt:lpstr>'POSEBNI DIO'!Ispis_naslova</vt:lpstr>
      <vt:lpstr>'Rashodi prema funkcijskoj kl'!Ispis_naslova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Ana Tojčić</cp:lastModifiedBy>
  <cp:lastPrinted>2026-07-13T08:10:23Z</cp:lastPrinted>
  <dcterms:created xsi:type="dcterms:W3CDTF">2022-08-12T12:51:27Z</dcterms:created>
  <dcterms:modified xsi:type="dcterms:W3CDTF">2026-07-13T08:10:48Z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0x01010059D0E02FAA450F4AB97E6AD73AC4E38A</vt:lpwstr>
  </property>
</Properties>
</file>